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98\نماگرهای فصلی سال 1398\نماگر بهار 1398\"/>
    </mc:Choice>
  </mc:AlternateContent>
  <bookViews>
    <workbookView xWindow="0" yWindow="3060" windowWidth="9465" windowHeight="6105" tabRatio="898"/>
  </bookViews>
  <sheets>
    <sheet name="جدول نماگرهاي استاني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'جدول نماگرهاي استاني'!$B$120:$F$245</definedName>
  </definedNames>
  <calcPr calcId="152511"/>
</workbook>
</file>

<file path=xl/calcChain.xml><?xml version="1.0" encoding="utf-8"?>
<calcChain xmlns="http://schemas.openxmlformats.org/spreadsheetml/2006/main">
  <c r="E279" i="2" l="1"/>
  <c r="E270" i="2"/>
  <c r="E269" i="2"/>
  <c r="E271" i="2"/>
  <c r="E267" i="2"/>
  <c r="E266" i="2" s="1"/>
  <c r="E431" i="2" l="1"/>
  <c r="E430" i="2"/>
  <c r="E429" i="2"/>
  <c r="E427" i="2" s="1"/>
  <c r="E426" i="2" s="1"/>
  <c r="E391" i="2"/>
  <c r="E383" i="2" s="1"/>
  <c r="E379" i="2"/>
  <c r="E378" i="2" s="1"/>
  <c r="E407" i="2" l="1"/>
  <c r="E399" i="2"/>
  <c r="E398" i="2"/>
  <c r="E397" i="2"/>
  <c r="E395" i="2" s="1"/>
  <c r="E394" i="2" s="1"/>
  <c r="E423" i="2" l="1"/>
  <c r="E414" i="2"/>
  <c r="E415" i="2"/>
  <c r="E411" i="2"/>
  <c r="E410" i="2" s="1"/>
  <c r="E327" i="2"/>
  <c r="E318" i="2"/>
  <c r="E315" i="2" s="1"/>
  <c r="E314" i="2" s="1"/>
  <c r="E317" i="2"/>
  <c r="E319" i="2"/>
  <c r="E312" i="2"/>
  <c r="E311" i="2"/>
  <c r="E310" i="2"/>
  <c r="E308" i="2"/>
  <c r="E307" i="2"/>
  <c r="E306" i="2"/>
  <c r="E305" i="2"/>
  <c r="E303" i="2" s="1"/>
  <c r="E304" i="2"/>
  <c r="E302" i="2"/>
  <c r="E301" i="2"/>
  <c r="E300" i="2"/>
  <c r="E299" i="2"/>
  <c r="E298" i="2" s="1"/>
  <c r="E376" i="2"/>
  <c r="E375" i="2"/>
  <c r="E374" i="2"/>
  <c r="E373" i="2"/>
  <c r="E371" i="2"/>
  <c r="E370" i="2"/>
  <c r="E369" i="2"/>
  <c r="E368" i="2"/>
  <c r="E367" i="2" s="1"/>
  <c r="E366" i="2"/>
  <c r="E365" i="2"/>
  <c r="E363" i="2" s="1"/>
  <c r="E362" i="2" s="1"/>
  <c r="E361" i="2"/>
  <c r="E344" i="2"/>
  <c r="E343" i="2"/>
  <c r="E342" i="2"/>
  <c r="E341" i="2"/>
  <c r="E340" i="2"/>
  <c r="E339" i="2"/>
  <c r="E338" i="2"/>
  <c r="E337" i="2"/>
  <c r="E336" i="2"/>
  <c r="E335" i="2" s="1"/>
  <c r="E334" i="2"/>
  <c r="E333" i="2"/>
  <c r="E332" i="2"/>
  <c r="E331" i="2" s="1"/>
  <c r="E330" i="2" s="1"/>
  <c r="E329" i="2"/>
  <c r="E295" i="2"/>
  <c r="E286" i="2"/>
  <c r="E283" i="2" s="1"/>
  <c r="E282" i="2" s="1"/>
  <c r="E285" i="2"/>
  <c r="E287" i="2"/>
  <c r="E359" i="2"/>
  <c r="E350" i="2"/>
  <c r="E349" i="2"/>
  <c r="E351" i="2"/>
  <c r="E347" i="2"/>
  <c r="E346" i="2" s="1"/>
  <c r="E263" i="2"/>
  <c r="E254" i="2"/>
  <c r="E253" i="2"/>
  <c r="E251" i="2" s="1"/>
  <c r="E250" i="2" s="1"/>
  <c r="E255" i="2"/>
  <c r="E534" i="2"/>
  <c r="E533" i="2"/>
  <c r="E532" i="2"/>
  <c r="E531" i="2"/>
  <c r="E530" i="2"/>
  <c r="E529" i="2"/>
  <c r="E528" i="2"/>
  <c r="E527" i="2"/>
  <c r="E526" i="2" s="1"/>
  <c r="E524" i="2" s="1"/>
  <c r="E525" i="2"/>
  <c r="E520" i="2"/>
  <c r="E523" i="2"/>
  <c r="E522" i="2"/>
  <c r="E521" i="2"/>
  <c r="E519" i="2"/>
  <c r="E518" i="2"/>
  <c r="E517" i="2"/>
  <c r="E516" i="2"/>
  <c r="E514" i="2"/>
  <c r="E512" i="2"/>
  <c r="E511" i="2"/>
  <c r="E510" i="2"/>
  <c r="E509" i="2"/>
  <c r="E508" i="2"/>
  <c r="E507" i="2"/>
  <c r="E506" i="2"/>
  <c r="E505" i="2"/>
  <c r="E504" i="2" s="1"/>
  <c r="E502" i="2" s="1"/>
  <c r="E503" i="2"/>
  <c r="E501" i="2"/>
  <c r="E500" i="2"/>
  <c r="E499" i="2"/>
  <c r="E498" i="2"/>
  <c r="E497" i="2"/>
  <c r="E496" i="2"/>
  <c r="E495" i="2"/>
  <c r="E494" i="2"/>
  <c r="E492" i="2"/>
  <c r="E490" i="2"/>
  <c r="E489" i="2"/>
  <c r="E488" i="2"/>
  <c r="E487" i="2"/>
  <c r="E486" i="2"/>
  <c r="E485" i="2"/>
  <c r="E484" i="2"/>
  <c r="E483" i="2"/>
  <c r="E482" i="2" s="1"/>
  <c r="E481" i="2"/>
  <c r="E479" i="2"/>
  <c r="E478" i="2"/>
  <c r="E477" i="2"/>
  <c r="E475" i="2"/>
  <c r="E474" i="2"/>
  <c r="E473" i="2"/>
  <c r="E472" i="2"/>
  <c r="E470" i="2"/>
  <c r="E461" i="2"/>
  <c r="E460" i="2" s="1"/>
  <c r="E458" i="2" s="1"/>
  <c r="E468" i="2"/>
  <c r="E467" i="2"/>
  <c r="E466" i="2"/>
  <c r="E464" i="2"/>
  <c r="E463" i="2"/>
  <c r="E462" i="2"/>
  <c r="E459" i="2"/>
  <c r="E457" i="2"/>
  <c r="E456" i="2"/>
  <c r="E455" i="2"/>
  <c r="E453" i="2"/>
  <c r="E452" i="2"/>
  <c r="E451" i="2"/>
  <c r="E448" i="2"/>
  <c r="E450" i="2"/>
  <c r="E449" i="2" s="1"/>
  <c r="E447" i="2" s="1"/>
  <c r="E515" i="2"/>
  <c r="E513" i="2" s="1"/>
  <c r="E493" i="2"/>
  <c r="E491" i="2" s="1"/>
  <c r="E471" i="2"/>
  <c r="E64" i="2"/>
  <c r="E480" i="2" l="1"/>
  <c r="E469" i="2"/>
  <c r="E245" i="2"/>
  <c r="D245" i="2"/>
  <c r="E109" i="2" s="1"/>
  <c r="F245" i="2"/>
  <c r="E43" i="2" l="1"/>
  <c r="E70" i="2"/>
  <c r="E50" i="2" l="1"/>
  <c r="E112" i="2" l="1"/>
  <c r="E57" i="2" l="1"/>
  <c r="E4" i="2"/>
  <c r="E111" i="2"/>
  <c r="E110" i="2" s="1"/>
  <c r="E19" i="2" l="1"/>
  <c r="E18" i="2"/>
  <c r="E17" i="2"/>
  <c r="E16" i="2"/>
  <c r="E15" i="2"/>
  <c r="E14" i="2"/>
  <c r="E13" i="2"/>
  <c r="E12" i="2"/>
  <c r="E11" i="2"/>
  <c r="E9" i="2"/>
  <c r="E8" i="2"/>
  <c r="E7" i="2"/>
  <c r="E41" i="2"/>
  <c r="E40" i="2"/>
  <c r="E39" i="2"/>
  <c r="E38" i="2"/>
  <c r="E37" i="2"/>
  <c r="E36" i="2"/>
  <c r="E35" i="2"/>
  <c r="E34" i="2"/>
  <c r="E32" i="2"/>
  <c r="E30" i="2"/>
  <c r="E29" i="2"/>
  <c r="E28" i="2"/>
  <c r="E27" i="2"/>
  <c r="E26" i="2"/>
  <c r="E25" i="2"/>
  <c r="E24" i="2"/>
  <c r="E23" i="2"/>
  <c r="E21" i="2"/>
  <c r="E81" i="2"/>
  <c r="A516" i="2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14" i="2"/>
  <c r="A494" i="2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492" i="2"/>
  <c r="A472" i="2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70" i="2"/>
  <c r="A450" i="2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48" i="2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26" i="2"/>
  <c r="A412" i="2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10" i="2"/>
  <c r="A396" i="2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394" i="2"/>
  <c r="A380" i="2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78" i="2"/>
  <c r="A364" i="2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62" i="2"/>
  <c r="A348" i="2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46" i="2"/>
  <c r="A332" i="2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30" i="2"/>
  <c r="A316" i="2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14" i="2"/>
  <c r="A300" i="2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298" i="2"/>
  <c r="A284" i="2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82" i="2"/>
  <c r="A268" i="2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66" i="2"/>
  <c r="A252" i="2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50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5" i="2"/>
  <c r="E22" i="2" l="1"/>
  <c r="E6" i="2"/>
  <c r="E5" i="2" s="1"/>
  <c r="E10" i="2"/>
  <c r="E33" i="2"/>
  <c r="E20" i="2"/>
  <c r="E31" i="2" l="1"/>
</calcChain>
</file>

<file path=xl/sharedStrings.xml><?xml version="1.0" encoding="utf-8"?>
<sst xmlns="http://schemas.openxmlformats.org/spreadsheetml/2006/main" count="941" uniqueCount="283">
  <si>
    <t>رديف</t>
  </si>
  <si>
    <t>عنوان سرفصل</t>
  </si>
  <si>
    <t>میزان صادرات کالا برحسب وزن</t>
  </si>
  <si>
    <t>میزان صادرات کالا برحسب ارزش</t>
  </si>
  <si>
    <t>میزان واردات کالا برحسب وزن</t>
  </si>
  <si>
    <t>مالیات بر درآمد  - حقوق</t>
  </si>
  <si>
    <t>مالیات بر درآمد  -ساير</t>
  </si>
  <si>
    <t>درآمد مالیات بر ثروت</t>
  </si>
  <si>
    <t>کل درآمد مالیات های مستقیم</t>
  </si>
  <si>
    <t>درآمد مالیات برواردات</t>
  </si>
  <si>
    <t>درآمد مالیات بر ارزش افزوده</t>
  </si>
  <si>
    <t>درآمد مالیات های  غیرمستقیم - ساير</t>
  </si>
  <si>
    <t xml:space="preserve"> کل درآمد مالیات های  غیرمستقیم</t>
  </si>
  <si>
    <t>شاخص قیمت سهام</t>
  </si>
  <si>
    <t xml:space="preserve"> ارزش معاملات سهام</t>
  </si>
  <si>
    <t xml:space="preserve"> تعداد سهام مورد معامله</t>
  </si>
  <si>
    <t>نسبت ارزش معاملات سهام به کل ارزش سهام کشور</t>
  </si>
  <si>
    <t>ميليون ريال</t>
  </si>
  <si>
    <t xml:space="preserve">عنوان متغير                 </t>
  </si>
  <si>
    <t xml:space="preserve"> هزار تن</t>
  </si>
  <si>
    <t>ميليون دلار</t>
  </si>
  <si>
    <t>ميليون سهم</t>
  </si>
  <si>
    <t>گمرک</t>
  </si>
  <si>
    <t>مالیات</t>
  </si>
  <si>
    <t>بورس</t>
  </si>
  <si>
    <t>مالیات بر درآمد   - مشاغل</t>
  </si>
  <si>
    <t xml:space="preserve"> واحد    اندازه گيري</t>
  </si>
  <si>
    <t xml:space="preserve">مجموع ارزش بیمه نامه های صادره  کلیه رشته ها   </t>
  </si>
  <si>
    <t xml:space="preserve">ارزش بیمه نامه های صادره  رشته عمر   - زندگي     </t>
  </si>
  <si>
    <t xml:space="preserve">مجموع ارزش بیمه نامه های صادره  رشته ها ی اتومبیل  </t>
  </si>
  <si>
    <t xml:space="preserve"> مجموع مالیات بر درآمد   </t>
  </si>
  <si>
    <t>ارزش بیمه نامه های صادره رشته اتومبیل   -سرنشين</t>
  </si>
  <si>
    <t>ارزش بیمه نامه های صادره رشته اتومبیل - شخص ثالث</t>
  </si>
  <si>
    <t>ارزش بیمه نامه های صادره  رشته اتومبیل   -بدنه</t>
  </si>
  <si>
    <t>ارزش بیمه نامه های صادره رشته  آتش سوزی</t>
  </si>
  <si>
    <t>ارزش بیمه نامه های صادره  رشته حوادث</t>
  </si>
  <si>
    <t>ارزش بیمه نامه های صادره  رشته باربری</t>
  </si>
  <si>
    <t>ارزش بیمه نامه های صادره  رشته درمان</t>
  </si>
  <si>
    <t>ارزش بیمه نامه های صادره  - ساير</t>
  </si>
  <si>
    <t>مجموع میزان خسارتهای پرداختی  کلیه رشته ها</t>
  </si>
  <si>
    <t>میزان خسارتهای پرداختی  رشته عمر- زندگي</t>
  </si>
  <si>
    <t>مجموع میزان خسارتهای پرداختی  رشته های اتومبیل</t>
  </si>
  <si>
    <t>میزان خسارتهای پرداختی  رشته اتومبیل- سرنشين</t>
  </si>
  <si>
    <t>میزان خسارتهای پرداختی  رشته اتومبیل -  شخص ثالث</t>
  </si>
  <si>
    <t xml:space="preserve"> میزان خسارتهای پرداختی رشته اتومبیل - بدنه  </t>
  </si>
  <si>
    <t>میزان خسارتهای پرداختی رشته  آتش سوزی</t>
  </si>
  <si>
    <t xml:space="preserve"> میزان خسارتهای پرداختی  رشته حوادث </t>
  </si>
  <si>
    <t xml:space="preserve"> میزان خسارتهای پرداختی   رشته باربری</t>
  </si>
  <si>
    <t>میزان خسارتهای پرداختی  رشته درمان</t>
  </si>
  <si>
    <t>میزان خسارتهای پرداختی- ساير</t>
  </si>
  <si>
    <t>میزان واردات کالا از گمرکات  برحسب ارزش</t>
  </si>
  <si>
    <t>کل درآمد مالیاتی</t>
  </si>
  <si>
    <t>درصد</t>
  </si>
  <si>
    <t xml:space="preserve">مجموع پرداختهای هزینه ای و تملک داراییهای سرمایه ای  </t>
  </si>
  <si>
    <t xml:space="preserve"> پرداختهای تملک داراییهای سرمایه ای  </t>
  </si>
  <si>
    <t xml:space="preserve">پرداختهای هزینه ای </t>
  </si>
  <si>
    <t>بانک (*)</t>
  </si>
  <si>
    <t>بیمه (**)</t>
  </si>
  <si>
    <t xml:space="preserve"> میزان صادرات 5 قلم کالای عمده صادراتی  برحسب وزن</t>
  </si>
  <si>
    <t>میزان صادرات 5 قلم کالای عمده صادراتی  برحسب ارزش</t>
  </si>
  <si>
    <t xml:space="preserve">کل درآمدهای عمومی  </t>
  </si>
  <si>
    <t>درآمد مالیات بر شرکت های غیر دولتی</t>
  </si>
  <si>
    <t>درآمد مالیات بر شرکت های دولتی</t>
  </si>
  <si>
    <t>باسمه تعالي</t>
  </si>
  <si>
    <t>درآمد ماليات بر اشخاص حقوقي - شركتها</t>
  </si>
  <si>
    <t xml:space="preserve"> میزان واردات 5 قلم کالای عمده وارداتی  بر حسب ارزش</t>
  </si>
  <si>
    <t>میزان واردات 5 قلم کالای عمده وارداتی  برحسب وزن</t>
  </si>
  <si>
    <t xml:space="preserve">مجموع  ارزش  پروژه های مشخص شده (در حال اجرا) سرمایه گذاری خارجی </t>
  </si>
  <si>
    <t>ردیف</t>
  </si>
  <si>
    <t>نام دستگاه</t>
  </si>
  <si>
    <t>درآمدهای عمومی</t>
  </si>
  <si>
    <t>پرداخت هزینه ای</t>
  </si>
  <si>
    <t>بیمه  ایران</t>
  </si>
  <si>
    <t>بیمه البرز</t>
  </si>
  <si>
    <t>بیمه دانا</t>
  </si>
  <si>
    <t>بانک ملی</t>
  </si>
  <si>
    <t>بانک صادرات</t>
  </si>
  <si>
    <t>بانک تجارت</t>
  </si>
  <si>
    <t>بانک ملت</t>
  </si>
  <si>
    <t>بانک سپه</t>
  </si>
  <si>
    <t>بانک کشاورزی</t>
  </si>
  <si>
    <t>بانک رفاه کارگران</t>
  </si>
  <si>
    <t>بانک مسکن</t>
  </si>
  <si>
    <t>بانک صنعت و معدن</t>
  </si>
  <si>
    <t xml:space="preserve"> پست بانک </t>
  </si>
  <si>
    <t>بانک توسعه تعاون</t>
  </si>
  <si>
    <t>توجه:</t>
  </si>
  <si>
    <t>بانک توسعه صادرات</t>
  </si>
  <si>
    <t>بیمه آسیا</t>
  </si>
  <si>
    <t>جدول (3): آمار تفکیکی بیمه های استان مازندران</t>
  </si>
  <si>
    <t>جدول  آمار نماگرهاي مالي - اقتصادي استان  مازندران</t>
  </si>
  <si>
    <t xml:space="preserve">جمع کل </t>
  </si>
  <si>
    <t>مجموع ارزش پروژه های سرمایه گذاری خارجی مصوب</t>
  </si>
  <si>
    <t xml:space="preserve">   مانده کل سپرده ها</t>
  </si>
  <si>
    <t xml:space="preserve"> مانده تسهيلات اعطايي - بخش كشاورزي</t>
  </si>
  <si>
    <t xml:space="preserve"> مانده تسهيلات اعطايي براي بنگاههاي زود بازده</t>
  </si>
  <si>
    <t>مانده  کل تسهيلات اعطايي بانکهای دولتی</t>
  </si>
  <si>
    <t>مجموع مانده تسهیلات  اعطایی  بانکهای دولتی بخش های اقتصادی</t>
  </si>
  <si>
    <t>مانده تسهیلات  اعطایی  بانکهای دولتی - بخش صنعت و معدن</t>
  </si>
  <si>
    <t>مانده تسهیلات  اعطایی  بانکهای دولتی - بخش خدمات و بازرگاني</t>
  </si>
  <si>
    <t>مجموع مانده تسهیلات  اعطایی  بانکهای دولتی عقود اسلامی</t>
  </si>
  <si>
    <t>مانده تسهیلات اعطایی بانکهای دولتی- قرض الحسنه</t>
  </si>
  <si>
    <t>مانده تسهیلات اعطایی بانکهای دولتی- فروش اقساطي</t>
  </si>
  <si>
    <t xml:space="preserve"> مانده تسهیلات اعطایی بانکهای دولتی  - مشاركت مدني</t>
  </si>
  <si>
    <t>مانده تسهیلات اعطایی بانکهای دولتی  - مضاربه</t>
  </si>
  <si>
    <t>مانده تسهیلات اعطایی بانکهای دولتی  -سلف</t>
  </si>
  <si>
    <t xml:space="preserve"> مانده تسهیلات اعطایی بانکهای دولتي  - جعاله</t>
  </si>
  <si>
    <t>مانده تسهیلات اعطایی بانکهای دولتی - اجاره به شرط تمليك</t>
  </si>
  <si>
    <t>مانده تسهیلات اعطایی بانکهای دولتي  - ساير عقود</t>
  </si>
  <si>
    <t xml:space="preserve">مانده  کل تسهيلات اعطايي </t>
  </si>
  <si>
    <t>مجموع مانده تسهیلات  اعطایی   بخش های اقتصادی</t>
  </si>
  <si>
    <t>مانده تسهیلات  اعطایی  - بخش صنعت و معدن</t>
  </si>
  <si>
    <t>مانده تسهیلات  اعطایی   - بخش خدمات و بازرگاني</t>
  </si>
  <si>
    <t>مجموع مانده تسهیلات  اعطایی  عقود اسلامی</t>
  </si>
  <si>
    <t>مانده تسهیلات اعطایی- قرض الحسنه</t>
  </si>
  <si>
    <t>مانده تسهیلات اعطایی- فروش اقساطي</t>
  </si>
  <si>
    <t xml:space="preserve"> مانده تسهیلات اعطایی  - مشاركت مدني</t>
  </si>
  <si>
    <t>مانده تسهیلات اعطایی ب  - مضاربه</t>
  </si>
  <si>
    <t>مانده تسهیلات اعطایی   -سلف</t>
  </si>
  <si>
    <t xml:space="preserve"> مانده تسهیلات اعطایی  - جعاله</t>
  </si>
  <si>
    <t>مانده تسهیلات اعطایی  - اجاره به شرط تمليك</t>
  </si>
  <si>
    <t>مانده تسهیلات اعطایی  - ساير عقود</t>
  </si>
  <si>
    <t>مانده تسهیلات اعطایی  - مضاربه</t>
  </si>
  <si>
    <t>مانده تسهیلات اعطایی   - سلف</t>
  </si>
  <si>
    <t>میلیارد ريال</t>
  </si>
  <si>
    <t xml:space="preserve">  مانده کل سپرده های بانكهاي دولتي</t>
  </si>
  <si>
    <t>مانده تسهيلات اعطايي بانكهاي دولتی - بخش كشاورزي</t>
  </si>
  <si>
    <t>مانده تسهيلات اعطايي بانكهاي دولني براي بنگاههاي زود بازده</t>
  </si>
  <si>
    <t xml:space="preserve"> شامل بانک های ملی، سپه، صادرات، ملت، تجارت، رفاه كارگران، کشاورزی، صنعت و معدن، مسکن، توسعه صادرات، پست بانک ، توسعه تعاون*</t>
  </si>
  <si>
    <t xml:space="preserve">مانده تسهیلات اعطایی  -سایر عقود </t>
  </si>
  <si>
    <t>مانده تسهیلات اعطایی  - سایر عقود</t>
  </si>
  <si>
    <t xml:space="preserve">سرمایه گذاری خارجی(***)  </t>
  </si>
  <si>
    <t>خزانه(****)</t>
  </si>
  <si>
    <t>.آمار تفکیکی بانک ها  و  بیمه ها به ترتیب در جداول (2) و (3) زیر تکمیل گردد</t>
  </si>
  <si>
    <t>. آمار خزانه به تفکیک دستگاه های استان  برای هر فصل از سال مطابق جدول (1) زیر تنظیم گردد ***</t>
  </si>
  <si>
    <t>.اطلاعات مذکور  بر اساس آخرین آمار موجود در مرکز خدمات سرمایه گذاری خارجی مازندران می باشد***</t>
  </si>
  <si>
    <t>. شامل شرکت های بیمه ایران،  آسیا،  البرز  و  دانا **</t>
  </si>
  <si>
    <t>سیمان</t>
  </si>
  <si>
    <t>فرآورده های لبنی</t>
  </si>
  <si>
    <t>زندانها</t>
  </si>
  <si>
    <t>ورزش و جوانان</t>
  </si>
  <si>
    <t>هلال احمر</t>
  </si>
  <si>
    <t>بازرسی</t>
  </si>
  <si>
    <t>اوقاف و امور خیریه</t>
  </si>
  <si>
    <t>امور اقتصادی و دارایی</t>
  </si>
  <si>
    <t>هواشناسی</t>
  </si>
  <si>
    <t>حوزه هنری</t>
  </si>
  <si>
    <t>نوسازی مدارس</t>
  </si>
  <si>
    <t>راه و شهرسازی</t>
  </si>
  <si>
    <t>دامپزشکی</t>
  </si>
  <si>
    <t>منابع طبیعی ساری</t>
  </si>
  <si>
    <t>منابع طبیعی نوشهر</t>
  </si>
  <si>
    <t>مجتمع آموزشی کلارآباد</t>
  </si>
  <si>
    <t>اداره کل امور عشایر</t>
  </si>
  <si>
    <t>تبلیغات اسلامی</t>
  </si>
  <si>
    <t>کاغذ</t>
  </si>
  <si>
    <t>استانداری</t>
  </si>
  <si>
    <t>بنیاد شهید و امور ایثارگران</t>
  </si>
  <si>
    <t>راهداری و حمل و نقل جاده ای</t>
  </si>
  <si>
    <t>پرداخت تملک دارایی های سرمایه ای</t>
  </si>
  <si>
    <t>ثبت اسناد و املاک</t>
  </si>
  <si>
    <t>بنیاد مسکن انقلاب اسلامی</t>
  </si>
  <si>
    <t>شرکت آب و فاضلاب شهری مازندران</t>
  </si>
  <si>
    <t>شرکت آب منطقه ای مازندران</t>
  </si>
  <si>
    <t>شرکت شهرکهای صنعتی مازندران</t>
  </si>
  <si>
    <t>کانون پرورش فکری کودکان و نوجوانان</t>
  </si>
  <si>
    <t>شرکت آب و فاضلاب روستایی مازندران</t>
  </si>
  <si>
    <t>شهرداری ساری</t>
  </si>
  <si>
    <t>شهرداری كیاسر</t>
  </si>
  <si>
    <t>شهرداری شیرگاه</t>
  </si>
  <si>
    <t>شهرداری پل سفید</t>
  </si>
  <si>
    <t>شهرداری مرزن آباد</t>
  </si>
  <si>
    <t>شهرداری گلوگاه بابل</t>
  </si>
  <si>
    <t>شهرداری بلده</t>
  </si>
  <si>
    <t>بسیج سازندگی</t>
  </si>
  <si>
    <t>شهرداری فریم</t>
  </si>
  <si>
    <t>واحد</t>
  </si>
  <si>
    <t>استاندارد</t>
  </si>
  <si>
    <t>امور مالیاتی</t>
  </si>
  <si>
    <t>انتقال خون</t>
  </si>
  <si>
    <t>بهزیستی</t>
  </si>
  <si>
    <t>پزشکی قانونی</t>
  </si>
  <si>
    <t>تعاون، کار و رفاه اجتماعی</t>
  </si>
  <si>
    <t>جهاد کشاورزی</t>
  </si>
  <si>
    <t>شیلات</t>
  </si>
  <si>
    <t>صنعت، معدن و تجارت</t>
  </si>
  <si>
    <t>فرهنگ و ارشاد اسلامی</t>
  </si>
  <si>
    <t>فنی و حرفه ای</t>
  </si>
  <si>
    <t>کلیه دستگاهها</t>
  </si>
  <si>
    <t>محیط زیست</t>
  </si>
  <si>
    <t>میراث فرهنگی</t>
  </si>
  <si>
    <t>نیروی انتظامی</t>
  </si>
  <si>
    <t>سازمان مدیریت و برنامه ریزی</t>
  </si>
  <si>
    <t>دیوان محاسبات</t>
  </si>
  <si>
    <t>ثبت احوال</t>
  </si>
  <si>
    <t>دانشگاه مازندران- دانشکده میراث فرهنگی و گردشگری نوشهر</t>
  </si>
  <si>
    <t>آموزش و پرورش</t>
  </si>
  <si>
    <t>صدا و سیما</t>
  </si>
  <si>
    <t>پارک علم و فناوری مازندران</t>
  </si>
  <si>
    <t>دانشگاه تخصصی فناوریهای نوین آمل</t>
  </si>
  <si>
    <t>بنیاد حفظ آثار و ارزشهای دفاع مقدس</t>
  </si>
  <si>
    <t>شورای سیاست گذاری حوزه های علمیه خواهران</t>
  </si>
  <si>
    <t>شهرداری نکا</t>
  </si>
  <si>
    <t>شهرداری قائمشهر</t>
  </si>
  <si>
    <t>شهرداری کياکلا</t>
  </si>
  <si>
    <t>شهرداری آمل</t>
  </si>
  <si>
    <t>شهرداری امیرکلا</t>
  </si>
  <si>
    <t>شهرداری جویبار</t>
  </si>
  <si>
    <t>شهرداری محمودآباد</t>
  </si>
  <si>
    <t>شهرداری چمستان</t>
  </si>
  <si>
    <t>شهرداری رویان</t>
  </si>
  <si>
    <t>شهرداری تنکابن</t>
  </si>
  <si>
    <t>شهرداری کتالم و سادات شهر</t>
  </si>
  <si>
    <t>شهرداری زرگرشهر</t>
  </si>
  <si>
    <t>شهرداری فرح آباد</t>
  </si>
  <si>
    <t>شهرداری کوهی خیل</t>
  </si>
  <si>
    <t>شهرداری شیرود</t>
  </si>
  <si>
    <t>شهرداری هچیرود</t>
  </si>
  <si>
    <t>شهرداری ارطه</t>
  </si>
  <si>
    <t>شهرداری نشتارود</t>
  </si>
  <si>
    <t>شهرداری پایین هولار</t>
  </si>
  <si>
    <t>شهرداری هادی شهر</t>
  </si>
  <si>
    <t>بهروز تجارت شریف</t>
  </si>
  <si>
    <t>شرکت رعد ساز ان آمارد نیرو</t>
  </si>
  <si>
    <t>جو دامی</t>
  </si>
  <si>
    <t>ذرت دامی</t>
  </si>
  <si>
    <t>مواد پلاستیکی</t>
  </si>
  <si>
    <t>کک نفت</t>
  </si>
  <si>
    <t>وسایل برقی</t>
  </si>
  <si>
    <t>دانشگاه علوم پزشکی مازندران</t>
  </si>
  <si>
    <t>دانشگاه علوم پزشکی بابل</t>
  </si>
  <si>
    <t>دانشگاه علوم پزشکی مازندران آموزش</t>
  </si>
  <si>
    <t>دانشگاه مازندران</t>
  </si>
  <si>
    <t>شرکت توزیع نیروی برق مازندران</t>
  </si>
  <si>
    <t>شرکت توزیع نیروی برق غرب مازندران</t>
  </si>
  <si>
    <t xml:space="preserve">دانشگاه صنعتی بابل </t>
  </si>
  <si>
    <t>شورای عالی حوزه علمیه</t>
  </si>
  <si>
    <t>نهاد کتابخانه ها</t>
  </si>
  <si>
    <t xml:space="preserve">فرودگاه </t>
  </si>
  <si>
    <t>موسسه تحقیقاتی شیلات</t>
  </si>
  <si>
    <t xml:space="preserve">شهرداری پول </t>
  </si>
  <si>
    <t>شهرداری کجور</t>
  </si>
  <si>
    <t>شهرداری خلیل شهر</t>
  </si>
  <si>
    <t>شهرداری امام زاده عبدالله</t>
  </si>
  <si>
    <t>شهرداری دابودشت</t>
  </si>
  <si>
    <t>شهرداری اجبارکلا</t>
  </si>
  <si>
    <t>شهرداری گتاب</t>
  </si>
  <si>
    <t>شهرداری مرزیکلا</t>
  </si>
  <si>
    <t>شهرداری بهشهر</t>
  </si>
  <si>
    <t>شهرداری ایزدشهر</t>
  </si>
  <si>
    <t>شهرداری بهنمیر</t>
  </si>
  <si>
    <t>شهرداری رستمکلا</t>
  </si>
  <si>
    <t>شهرداری سورک</t>
  </si>
  <si>
    <t>شهرداری زیر اب</t>
  </si>
  <si>
    <t>شهرداری آلاشت</t>
  </si>
  <si>
    <t>شهرداری بابل</t>
  </si>
  <si>
    <t>شهرداری بابلسر</t>
  </si>
  <si>
    <t>شهرداری رینه لاریجان</t>
  </si>
  <si>
    <t>شهرداری نور</t>
  </si>
  <si>
    <t>شهرداری فریدونکنار</t>
  </si>
  <si>
    <t>شهرداری چالوس</t>
  </si>
  <si>
    <t>شهرداری کلاردشت</t>
  </si>
  <si>
    <t>شهرداری نوشهر</t>
  </si>
  <si>
    <t>شهرداری خرم اباد</t>
  </si>
  <si>
    <t xml:space="preserve">شهرداری کلار اباد </t>
  </si>
  <si>
    <t>شهرداری عباس اباد</t>
  </si>
  <si>
    <t>شهرداری سلمان شهر</t>
  </si>
  <si>
    <t>شهرداری رامسر</t>
  </si>
  <si>
    <t>شهرداری  خشرود پی</t>
  </si>
  <si>
    <t>شهرداری گلوگاه بهشهر</t>
  </si>
  <si>
    <t>شهرداری گزنک</t>
  </si>
  <si>
    <t>شهرداری سرخرود</t>
  </si>
  <si>
    <t>فصل بهار  1398</t>
  </si>
  <si>
    <t>جدول  آمار خزانه براي فصل بهار سال 1398</t>
  </si>
  <si>
    <t>فصل بهار 1398</t>
  </si>
  <si>
    <t>فصل زمستان بهار 1398</t>
  </si>
  <si>
    <t>مواد معدنی</t>
  </si>
  <si>
    <t>چوب ، اشیا چوبی و زغال چوب</t>
  </si>
  <si>
    <t>بستنی و سایر شربت های یخ زده</t>
  </si>
  <si>
    <t>چربی و روغن حیوانی و نباتی</t>
  </si>
  <si>
    <t xml:space="preserve">چوب </t>
  </si>
  <si>
    <t>روغن پایه</t>
  </si>
  <si>
    <t>با توجه به تغییرات صورت گرفته در سیستم گزارش دهی بیمه ایران آمار رشته حوادث سرنشین اتومبیل و حوادث انفرادی به تفکیک ارائه نمی گردد. لذا به دلیل سهم بالای حق بیمه های حوادث سرنشین بوده کل آمار حوادث در قسمت حوادث سرنشین آورده شده است.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</si>
</sst>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_-* #,##0.00\-;_-* &quot;-&quot;??_-;_-@_-"/>
    <numFmt numFmtId="164" formatCode="_(* #,##0.00_);_(* \(#,##0.00\);_(* &quot;-&quot;??_);_(@_)"/>
    <numFmt numFmtId="165" formatCode="#,##0.0"/>
    <numFmt numFmtId="166" formatCode="#,##0_ ;\-#,##0\ "/>
    <numFmt numFmtId="167" formatCode="_(* #,##0_);_(* \(#,##0\);_(* &quot;-&quot;??_);_(@_)"/>
    <numFmt numFmtId="168" formatCode="#,##0.00000"/>
    <numFmt numFmtId="169" formatCode="_(* #,##0.0_);_(* \(#,##0.0\);_(* &quot;-&quot;??_);_(@_)"/>
  </numFmts>
  <fonts count="33" x14ac:knownFonts="1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B Mitra"/>
      <charset val="178"/>
    </font>
    <font>
      <b/>
      <sz val="15"/>
      <name val="B Mitra"/>
      <charset val="178"/>
    </font>
    <font>
      <sz val="10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0"/>
      <name val="B Titr"/>
      <charset val="178"/>
    </font>
    <font>
      <b/>
      <sz val="16"/>
      <name val="B Titr"/>
      <charset val="178"/>
    </font>
    <font>
      <b/>
      <sz val="12"/>
      <name val="Arial"/>
      <family val="2"/>
    </font>
    <font>
      <b/>
      <sz val="12"/>
      <name val="B Mitra"/>
      <charset val="178"/>
    </font>
    <font>
      <b/>
      <sz val="18"/>
      <name val="B Mitra"/>
      <charset val="178"/>
    </font>
    <font>
      <b/>
      <sz val="18"/>
      <name val="B Titr"/>
      <charset val="178"/>
    </font>
    <font>
      <b/>
      <sz val="14"/>
      <name val="B Titr"/>
      <charset val="178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6"/>
      <name val="B Titr"/>
      <charset val="178"/>
    </font>
    <font>
      <b/>
      <sz val="16"/>
      <name val="B Mitra"/>
      <charset val="178"/>
    </font>
    <font>
      <sz val="14"/>
      <name val="Arial"/>
      <family val="2"/>
    </font>
    <font>
      <sz val="16"/>
      <name val="Arial"/>
      <family val="2"/>
    </font>
    <font>
      <sz val="11"/>
      <color theme="1"/>
      <name val="Arial"/>
      <family val="2"/>
      <charset val="178"/>
      <scheme val="minor"/>
    </font>
    <font>
      <sz val="18"/>
      <name val="B Mitra"/>
      <charset val="178"/>
    </font>
    <font>
      <sz val="15"/>
      <name val="B Mitra"/>
      <charset val="178"/>
    </font>
    <font>
      <sz val="12"/>
      <name val="B Mitra"/>
      <charset val="178"/>
    </font>
    <font>
      <sz val="16"/>
      <name val="B Nazanin"/>
      <charset val="178"/>
    </font>
    <font>
      <b/>
      <sz val="16"/>
      <color theme="1"/>
      <name val="B Mitra"/>
      <charset val="178"/>
    </font>
    <font>
      <b/>
      <sz val="12"/>
      <name val="B Nazanin"/>
      <charset val="178"/>
    </font>
    <font>
      <b/>
      <sz val="14"/>
      <name val="B Nazanin"/>
      <charset val="178"/>
    </font>
    <font>
      <sz val="15"/>
      <name val="B Nazanin"/>
      <charset val="178"/>
    </font>
    <font>
      <sz val="13"/>
      <name val="B Nazanin"/>
      <charset val="178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23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5">
    <xf numFmtId="0" fontId="0" fillId="0" borderId="0" xfId="0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164" fontId="12" fillId="2" borderId="13" xfId="1" applyNumberFormat="1" applyFont="1" applyFill="1" applyBorder="1" applyAlignment="1">
      <alignment horizontal="right" vertical="center" readingOrder="1"/>
    </xf>
    <xf numFmtId="164" fontId="12" fillId="5" borderId="3" xfId="1" applyNumberFormat="1" applyFont="1" applyFill="1" applyBorder="1" applyAlignment="1"/>
    <xf numFmtId="164" fontId="12" fillId="5" borderId="3" xfId="1" applyNumberFormat="1" applyFont="1" applyFill="1" applyBorder="1" applyAlignment="1">
      <alignment horizontal="center" vertical="center"/>
    </xf>
    <xf numFmtId="164" fontId="12" fillId="5" borderId="4" xfId="1" applyNumberFormat="1" applyFont="1" applyFill="1" applyBorder="1" applyAlignment="1">
      <alignment horizontal="right" vertical="center"/>
    </xf>
    <xf numFmtId="164" fontId="12" fillId="5" borderId="13" xfId="1" applyNumberFormat="1" applyFont="1" applyFill="1" applyBorder="1" applyAlignment="1">
      <alignment horizontal="right" vertical="center"/>
    </xf>
    <xf numFmtId="164" fontId="12" fillId="5" borderId="2" xfId="1" applyNumberFormat="1" applyFont="1" applyFill="1" applyBorder="1" applyAlignment="1">
      <alignment horizontal="center" vertical="center"/>
    </xf>
    <xf numFmtId="164" fontId="12" fillId="5" borderId="4" xfId="1" applyNumberFormat="1" applyFont="1" applyFill="1" applyBorder="1" applyAlignment="1"/>
    <xf numFmtId="164" fontId="12" fillId="5" borderId="13" xfId="1" applyNumberFormat="1" applyFont="1" applyFill="1" applyBorder="1" applyAlignment="1">
      <alignment horizontal="center" vertical="center"/>
    </xf>
    <xf numFmtId="164" fontId="12" fillId="6" borderId="13" xfId="1" applyNumberFormat="1" applyFont="1" applyFill="1" applyBorder="1" applyAlignment="1"/>
    <xf numFmtId="164" fontId="12" fillId="6" borderId="2" xfId="1" applyNumberFormat="1" applyFont="1" applyFill="1" applyBorder="1" applyAlignment="1">
      <alignment horizontal="center" vertical="center"/>
    </xf>
    <xf numFmtId="164" fontId="12" fillId="7" borderId="2" xfId="1" applyNumberFormat="1" applyFont="1" applyFill="1" applyBorder="1" applyAlignment="1"/>
    <xf numFmtId="164" fontId="12" fillId="7" borderId="13" xfId="1" applyNumberFormat="1" applyFont="1" applyFill="1" applyBorder="1" applyAlignment="1"/>
    <xf numFmtId="164" fontId="12" fillId="7" borderId="4" xfId="1" applyNumberFormat="1" applyFont="1" applyFill="1" applyBorder="1" applyAlignment="1"/>
    <xf numFmtId="164" fontId="12" fillId="7" borderId="11" xfId="1" applyNumberFormat="1" applyFont="1" applyFill="1" applyBorder="1" applyAlignment="1"/>
    <xf numFmtId="164" fontId="12" fillId="3" borderId="13" xfId="1" applyNumberFormat="1" applyFont="1" applyFill="1" applyBorder="1" applyAlignment="1"/>
    <xf numFmtId="164" fontId="12" fillId="3" borderId="4" xfId="1" applyNumberFormat="1" applyFont="1" applyFill="1" applyBorder="1" applyAlignment="1"/>
    <xf numFmtId="164" fontId="12" fillId="3" borderId="11" xfId="1" applyNumberFormat="1" applyFont="1" applyFill="1" applyBorder="1" applyAlignment="1"/>
    <xf numFmtId="164" fontId="3" fillId="2" borderId="1" xfId="1" applyNumberFormat="1" applyFont="1" applyFill="1" applyBorder="1" applyAlignment="1">
      <alignment horizontal="center" vertical="center"/>
    </xf>
    <xf numFmtId="164" fontId="12" fillId="2" borderId="2" xfId="1" applyNumberFormat="1" applyFont="1" applyFill="1" applyBorder="1" applyAlignment="1">
      <alignment horizontal="center" vertical="center"/>
    </xf>
    <xf numFmtId="164" fontId="12" fillId="2" borderId="3" xfId="1" applyNumberFormat="1" applyFont="1" applyFill="1" applyBorder="1" applyAlignment="1">
      <alignment horizontal="center" vertical="center"/>
    </xf>
    <xf numFmtId="164" fontId="12" fillId="7" borderId="3" xfId="1" applyNumberFormat="1" applyFont="1" applyFill="1" applyBorder="1" applyAlignment="1">
      <alignment horizontal="center"/>
    </xf>
    <xf numFmtId="164" fontId="12" fillId="7" borderId="2" xfId="1" applyNumberFormat="1" applyFont="1" applyFill="1" applyBorder="1" applyAlignment="1">
      <alignment horizontal="center"/>
    </xf>
    <xf numFmtId="164" fontId="12" fillId="7" borderId="11" xfId="1" applyNumberFormat="1" applyFont="1" applyFill="1" applyBorder="1" applyAlignment="1">
      <alignment horizontal="center"/>
    </xf>
    <xf numFmtId="164" fontId="12" fillId="3" borderId="3" xfId="1" applyNumberFormat="1" applyFont="1" applyFill="1" applyBorder="1" applyAlignment="1">
      <alignment horizontal="center"/>
    </xf>
    <xf numFmtId="164" fontId="12" fillId="3" borderId="11" xfId="1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/>
    </xf>
    <xf numFmtId="164" fontId="12" fillId="9" borderId="3" xfId="1" applyNumberFormat="1" applyFont="1" applyFill="1" applyBorder="1" applyAlignment="1">
      <alignment horizontal="center"/>
    </xf>
    <xf numFmtId="164" fontId="12" fillId="9" borderId="13" xfId="1" applyNumberFormat="1" applyFont="1" applyFill="1" applyBorder="1" applyAlignment="1"/>
    <xf numFmtId="164" fontId="12" fillId="9" borderId="3" xfId="1" applyNumberFormat="1" applyFont="1" applyFill="1" applyBorder="1" applyAlignment="1"/>
    <xf numFmtId="164" fontId="12" fillId="9" borderId="11" xfId="1" applyNumberFormat="1" applyFont="1" applyFill="1" applyBorder="1" applyAlignment="1"/>
    <xf numFmtId="164" fontId="12" fillId="9" borderId="11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164" fontId="12" fillId="7" borderId="3" xfId="1" applyNumberFormat="1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center" vertical="center"/>
    </xf>
    <xf numFmtId="164" fontId="12" fillId="7" borderId="13" xfId="1" applyNumberFormat="1" applyFont="1" applyFill="1" applyBorder="1" applyAlignment="1">
      <alignment horizontal="right" vertical="center"/>
    </xf>
    <xf numFmtId="164" fontId="12" fillId="7" borderId="13" xfId="1" applyNumberFormat="1" applyFont="1" applyFill="1" applyBorder="1" applyAlignment="1">
      <alignment horizontal="center"/>
    </xf>
    <xf numFmtId="164" fontId="12" fillId="7" borderId="3" xfId="1" applyNumberFormat="1" applyFont="1" applyFill="1" applyBorder="1" applyAlignment="1"/>
    <xf numFmtId="0" fontId="4" fillId="7" borderId="2" xfId="0" applyFont="1" applyFill="1" applyBorder="1" applyAlignment="1">
      <alignment horizontal="center"/>
    </xf>
    <xf numFmtId="164" fontId="12" fillId="3" borderId="3" xfId="1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64" fontId="12" fillId="3" borderId="13" xfId="1" applyNumberFormat="1" applyFont="1" applyFill="1" applyBorder="1" applyAlignment="1">
      <alignment horizontal="right" vertical="center"/>
    </xf>
    <xf numFmtId="164" fontId="12" fillId="3" borderId="13" xfId="1" applyNumberFormat="1" applyFont="1" applyFill="1" applyBorder="1" applyAlignment="1">
      <alignment horizontal="center"/>
    </xf>
    <xf numFmtId="164" fontId="12" fillId="3" borderId="3" xfId="1" applyNumberFormat="1" applyFont="1" applyFill="1" applyBorder="1" applyAlignment="1"/>
    <xf numFmtId="164" fontId="12" fillId="3" borderId="2" xfId="1" applyNumberFormat="1" applyFont="1" applyFill="1" applyBorder="1" applyAlignment="1">
      <alignment horizontal="center"/>
    </xf>
    <xf numFmtId="164" fontId="12" fillId="3" borderId="2" xfId="1" applyNumberFormat="1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164" fontId="3" fillId="9" borderId="1" xfId="1" applyNumberFormat="1" applyFont="1" applyFill="1" applyBorder="1" applyAlignment="1">
      <alignment vertical="center"/>
    </xf>
    <xf numFmtId="164" fontId="3" fillId="9" borderId="1" xfId="1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164" fontId="12" fillId="9" borderId="2" xfId="1" applyNumberFormat="1" applyFont="1" applyFill="1" applyBorder="1" applyAlignment="1">
      <alignment vertical="center"/>
    </xf>
    <xf numFmtId="164" fontId="12" fillId="9" borderId="2" xfId="1" applyNumberFormat="1" applyFont="1" applyFill="1" applyBorder="1" applyAlignment="1">
      <alignment horizontal="center" vertical="center"/>
    </xf>
    <xf numFmtId="164" fontId="12" fillId="9" borderId="4" xfId="1" applyNumberFormat="1" applyFont="1" applyFill="1" applyBorder="1" applyAlignment="1">
      <alignment vertical="center"/>
    </xf>
    <xf numFmtId="164" fontId="12" fillId="9" borderId="3" xfId="1" applyNumberFormat="1" applyFont="1" applyFill="1" applyBorder="1" applyAlignment="1">
      <alignment horizontal="center" vertical="center"/>
    </xf>
    <xf numFmtId="164" fontId="12" fillId="9" borderId="13" xfId="1" applyNumberFormat="1" applyFont="1" applyFill="1" applyBorder="1" applyAlignment="1">
      <alignment horizontal="right" vertical="center" readingOrder="1"/>
    </xf>
    <xf numFmtId="164" fontId="12" fillId="9" borderId="13" xfId="1" applyNumberFormat="1" applyFont="1" applyFill="1" applyBorder="1" applyAlignment="1">
      <alignment vertical="center"/>
    </xf>
    <xf numFmtId="164" fontId="12" fillId="9" borderId="3" xfId="1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164" fontId="3" fillId="8" borderId="1" xfId="1" applyNumberFormat="1" applyFont="1" applyFill="1" applyBorder="1" applyAlignment="1">
      <alignment horizontal="center" vertical="center"/>
    </xf>
    <xf numFmtId="164" fontId="12" fillId="8" borderId="2" xfId="1" applyNumberFormat="1" applyFont="1" applyFill="1" applyBorder="1" applyAlignment="1">
      <alignment horizontal="center" vertical="center"/>
    </xf>
    <xf numFmtId="164" fontId="12" fillId="8" borderId="3" xfId="1" applyNumberFormat="1" applyFont="1" applyFill="1" applyBorder="1" applyAlignment="1">
      <alignment horizontal="center" vertical="center"/>
    </xf>
    <xf numFmtId="164" fontId="12" fillId="8" borderId="3" xfId="1" applyNumberFormat="1" applyFont="1" applyFill="1" applyBorder="1" applyAlignment="1">
      <alignment horizontal="center"/>
    </xf>
    <xf numFmtId="164" fontId="12" fillId="8" borderId="11" xfId="1" applyNumberFormat="1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/>
    <xf numFmtId="164" fontId="12" fillId="0" borderId="0" xfId="1" applyNumberFormat="1" applyFont="1" applyFill="1" applyBorder="1" applyAlignment="1">
      <alignment horizontal="center"/>
    </xf>
    <xf numFmtId="164" fontId="3" fillId="8" borderId="1" xfId="1" applyNumberFormat="1" applyFont="1" applyFill="1" applyBorder="1" applyAlignment="1">
      <alignment vertical="center"/>
    </xf>
    <xf numFmtId="164" fontId="12" fillId="8" borderId="2" xfId="1" applyNumberFormat="1" applyFont="1" applyFill="1" applyBorder="1" applyAlignment="1">
      <alignment vertical="center"/>
    </xf>
    <xf numFmtId="164" fontId="12" fillId="8" borderId="4" xfId="1" applyNumberFormat="1" applyFont="1" applyFill="1" applyBorder="1" applyAlignment="1">
      <alignment vertical="center"/>
    </xf>
    <xf numFmtId="164" fontId="12" fillId="8" borderId="13" xfId="1" applyNumberFormat="1" applyFont="1" applyFill="1" applyBorder="1" applyAlignment="1">
      <alignment horizontal="right" vertical="center" readingOrder="1"/>
    </xf>
    <xf numFmtId="164" fontId="12" fillId="8" borderId="13" xfId="1" applyNumberFormat="1" applyFont="1" applyFill="1" applyBorder="1" applyAlignment="1">
      <alignment vertical="center"/>
    </xf>
    <xf numFmtId="164" fontId="12" fillId="8" borderId="3" xfId="1" applyNumberFormat="1" applyFont="1" applyFill="1" applyBorder="1" applyAlignment="1">
      <alignment vertical="center"/>
    </xf>
    <xf numFmtId="164" fontId="12" fillId="8" borderId="13" xfId="1" applyNumberFormat="1" applyFont="1" applyFill="1" applyBorder="1" applyAlignment="1"/>
    <xf numFmtId="164" fontId="12" fillId="8" borderId="11" xfId="1" applyNumberFormat="1" applyFont="1" applyFill="1" applyBorder="1" applyAlignment="1"/>
    <xf numFmtId="164" fontId="3" fillId="10" borderId="1" xfId="1" applyNumberFormat="1" applyFont="1" applyFill="1" applyBorder="1" applyAlignment="1">
      <alignment vertical="center"/>
    </xf>
    <xf numFmtId="164" fontId="12" fillId="10" borderId="2" xfId="1" applyNumberFormat="1" applyFont="1" applyFill="1" applyBorder="1" applyAlignment="1">
      <alignment vertical="center"/>
    </xf>
    <xf numFmtId="164" fontId="12" fillId="10" borderId="4" xfId="1" applyNumberFormat="1" applyFont="1" applyFill="1" applyBorder="1" applyAlignment="1">
      <alignment vertical="center"/>
    </xf>
    <xf numFmtId="164" fontId="12" fillId="10" borderId="13" xfId="1" applyNumberFormat="1" applyFont="1" applyFill="1" applyBorder="1" applyAlignment="1">
      <alignment horizontal="right" vertical="center" readingOrder="1"/>
    </xf>
    <xf numFmtId="164" fontId="12" fillId="10" borderId="13" xfId="1" applyNumberFormat="1" applyFont="1" applyFill="1" applyBorder="1" applyAlignment="1">
      <alignment vertical="center"/>
    </xf>
    <xf numFmtId="164" fontId="12" fillId="10" borderId="3" xfId="1" applyNumberFormat="1" applyFont="1" applyFill="1" applyBorder="1" applyAlignment="1">
      <alignment vertical="center"/>
    </xf>
    <xf numFmtId="164" fontId="12" fillId="10" borderId="13" xfId="1" applyNumberFormat="1" applyFont="1" applyFill="1" applyBorder="1" applyAlignment="1"/>
    <xf numFmtId="164" fontId="12" fillId="10" borderId="3" xfId="1" applyNumberFormat="1" applyFont="1" applyFill="1" applyBorder="1" applyAlignment="1"/>
    <xf numFmtId="164" fontId="12" fillId="10" borderId="11" xfId="1" applyNumberFormat="1" applyFont="1" applyFill="1" applyBorder="1" applyAlignment="1"/>
    <xf numFmtId="164" fontId="3" fillId="6" borderId="1" xfId="1" applyNumberFormat="1" applyFont="1" applyFill="1" applyBorder="1" applyAlignment="1">
      <alignment vertical="center"/>
    </xf>
    <xf numFmtId="164" fontId="12" fillId="6" borderId="2" xfId="1" applyNumberFormat="1" applyFont="1" applyFill="1" applyBorder="1" applyAlignment="1">
      <alignment vertical="center"/>
    </xf>
    <xf numFmtId="164" fontId="12" fillId="6" borderId="4" xfId="1" applyNumberFormat="1" applyFont="1" applyFill="1" applyBorder="1" applyAlignment="1">
      <alignment vertical="center"/>
    </xf>
    <xf numFmtId="164" fontId="12" fillId="6" borderId="13" xfId="1" applyNumberFormat="1" applyFont="1" applyFill="1" applyBorder="1" applyAlignment="1">
      <alignment horizontal="right" vertical="center" readingOrder="1"/>
    </xf>
    <xf numFmtId="164" fontId="12" fillId="6" borderId="13" xfId="1" applyNumberFormat="1" applyFont="1" applyFill="1" applyBorder="1" applyAlignment="1">
      <alignment vertical="center"/>
    </xf>
    <xf numFmtId="164" fontId="12" fillId="6" borderId="3" xfId="1" applyNumberFormat="1" applyFont="1" applyFill="1" applyBorder="1" applyAlignment="1">
      <alignment vertical="center"/>
    </xf>
    <xf numFmtId="164" fontId="12" fillId="6" borderId="3" xfId="1" applyNumberFormat="1" applyFont="1" applyFill="1" applyBorder="1" applyAlignment="1"/>
    <xf numFmtId="164" fontId="12" fillId="6" borderId="11" xfId="1" applyNumberFormat="1" applyFont="1" applyFill="1" applyBorder="1" applyAlignment="1"/>
    <xf numFmtId="164" fontId="3" fillId="11" borderId="1" xfId="1" applyNumberFormat="1" applyFont="1" applyFill="1" applyBorder="1" applyAlignment="1">
      <alignment vertical="center"/>
    </xf>
    <xf numFmtId="164" fontId="12" fillId="11" borderId="2" xfId="1" applyNumberFormat="1" applyFont="1" applyFill="1" applyBorder="1" applyAlignment="1">
      <alignment vertical="center"/>
    </xf>
    <xf numFmtId="164" fontId="12" fillId="11" borderId="4" xfId="1" applyNumberFormat="1" applyFont="1" applyFill="1" applyBorder="1" applyAlignment="1">
      <alignment vertical="center"/>
    </xf>
    <xf numFmtId="164" fontId="12" fillId="11" borderId="13" xfId="1" applyNumberFormat="1" applyFont="1" applyFill="1" applyBorder="1" applyAlignment="1">
      <alignment horizontal="right" vertical="center" readingOrder="1"/>
    </xf>
    <xf numFmtId="164" fontId="12" fillId="11" borderId="13" xfId="1" applyNumberFormat="1" applyFont="1" applyFill="1" applyBorder="1" applyAlignment="1">
      <alignment vertical="center"/>
    </xf>
    <xf numFmtId="164" fontId="12" fillId="11" borderId="3" xfId="1" applyNumberFormat="1" applyFont="1" applyFill="1" applyBorder="1" applyAlignment="1">
      <alignment vertical="center"/>
    </xf>
    <xf numFmtId="164" fontId="12" fillId="11" borderId="13" xfId="1" applyNumberFormat="1" applyFont="1" applyFill="1" applyBorder="1" applyAlignment="1"/>
    <xf numFmtId="164" fontId="12" fillId="11" borderId="3" xfId="1" applyNumberFormat="1" applyFont="1" applyFill="1" applyBorder="1" applyAlignment="1"/>
    <xf numFmtId="164" fontId="12" fillId="11" borderId="1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/>
    </xf>
    <xf numFmtId="164" fontId="12" fillId="6" borderId="3" xfId="1" applyNumberFormat="1" applyFont="1" applyFill="1" applyBorder="1" applyAlignment="1">
      <alignment horizontal="center" vertical="center"/>
    </xf>
    <xf numFmtId="164" fontId="12" fillId="6" borderId="3" xfId="1" applyNumberFormat="1" applyFont="1" applyFill="1" applyBorder="1" applyAlignment="1">
      <alignment horizontal="center"/>
    </xf>
    <xf numFmtId="164" fontId="12" fillId="6" borderId="11" xfId="1" applyNumberFormat="1" applyFont="1" applyFill="1" applyBorder="1" applyAlignment="1">
      <alignment horizontal="center"/>
    </xf>
    <xf numFmtId="164" fontId="3" fillId="10" borderId="1" xfId="1" applyNumberFormat="1" applyFont="1" applyFill="1" applyBorder="1" applyAlignment="1">
      <alignment horizontal="center" vertical="center"/>
    </xf>
    <xf numFmtId="164" fontId="12" fillId="10" borderId="2" xfId="1" applyNumberFormat="1" applyFont="1" applyFill="1" applyBorder="1" applyAlignment="1">
      <alignment horizontal="center" vertical="center"/>
    </xf>
    <xf numFmtId="164" fontId="12" fillId="10" borderId="3" xfId="1" applyNumberFormat="1" applyFont="1" applyFill="1" applyBorder="1" applyAlignment="1">
      <alignment horizontal="center" vertical="center"/>
    </xf>
    <xf numFmtId="164" fontId="12" fillId="10" borderId="3" xfId="1" applyNumberFormat="1" applyFont="1" applyFill="1" applyBorder="1" applyAlignment="1">
      <alignment horizontal="center"/>
    </xf>
    <xf numFmtId="164" fontId="12" fillId="10" borderId="11" xfId="1" applyNumberFormat="1" applyFont="1" applyFill="1" applyBorder="1" applyAlignment="1">
      <alignment horizontal="center"/>
    </xf>
    <xf numFmtId="164" fontId="3" fillId="11" borderId="1" xfId="1" applyNumberFormat="1" applyFont="1" applyFill="1" applyBorder="1" applyAlignment="1">
      <alignment horizontal="center" vertical="center"/>
    </xf>
    <xf numFmtId="164" fontId="12" fillId="11" borderId="2" xfId="1" applyNumberFormat="1" applyFont="1" applyFill="1" applyBorder="1" applyAlignment="1">
      <alignment horizontal="center" vertical="center"/>
    </xf>
    <xf numFmtId="164" fontId="12" fillId="11" borderId="3" xfId="1" applyNumberFormat="1" applyFont="1" applyFill="1" applyBorder="1" applyAlignment="1">
      <alignment horizontal="center" vertical="center"/>
    </xf>
    <xf numFmtId="164" fontId="12" fillId="11" borderId="3" xfId="1" applyNumberFormat="1" applyFont="1" applyFill="1" applyBorder="1" applyAlignment="1">
      <alignment horizontal="center"/>
    </xf>
    <xf numFmtId="164" fontId="12" fillId="11" borderId="1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12" borderId="16" xfId="0" applyFont="1" applyFill="1" applyBorder="1" applyAlignment="1">
      <alignment horizontal="center"/>
    </xf>
    <xf numFmtId="0" fontId="4" fillId="12" borderId="17" xfId="0" applyFont="1" applyFill="1" applyBorder="1" applyAlignment="1">
      <alignment horizontal="center"/>
    </xf>
    <xf numFmtId="164" fontId="12" fillId="12" borderId="3" xfId="1" applyNumberFormat="1" applyFont="1" applyFill="1" applyBorder="1" applyAlignment="1">
      <alignment vertical="center"/>
    </xf>
    <xf numFmtId="164" fontId="12" fillId="12" borderId="4" xfId="1" applyNumberFormat="1" applyFont="1" applyFill="1" applyBorder="1" applyAlignment="1">
      <alignment vertical="center"/>
    </xf>
    <xf numFmtId="0" fontId="4" fillId="12" borderId="18" xfId="0" applyFont="1" applyFill="1" applyBorder="1" applyAlignment="1">
      <alignment horizontal="center"/>
    </xf>
    <xf numFmtId="0" fontId="16" fillId="0" borderId="0" xfId="0" applyFont="1"/>
    <xf numFmtId="164" fontId="3" fillId="2" borderId="1" xfId="1" applyNumberFormat="1" applyFont="1" applyFill="1" applyBorder="1" applyAlignment="1">
      <alignment horizontal="right" vertical="center"/>
    </xf>
    <xf numFmtId="164" fontId="12" fillId="2" borderId="2" xfId="1" applyNumberFormat="1" applyFont="1" applyFill="1" applyBorder="1" applyAlignment="1">
      <alignment horizontal="right" vertical="center"/>
    </xf>
    <xf numFmtId="164" fontId="12" fillId="2" borderId="4" xfId="1" applyNumberFormat="1" applyFont="1" applyFill="1" applyBorder="1" applyAlignment="1">
      <alignment horizontal="right" vertical="center"/>
    </xf>
    <xf numFmtId="164" fontId="12" fillId="2" borderId="13" xfId="1" applyNumberFormat="1" applyFont="1" applyFill="1" applyBorder="1" applyAlignment="1">
      <alignment horizontal="right" vertical="center"/>
    </xf>
    <xf numFmtId="164" fontId="12" fillId="2" borderId="3" xfId="1" applyNumberFormat="1" applyFont="1" applyFill="1" applyBorder="1" applyAlignment="1">
      <alignment horizontal="right" vertical="center"/>
    </xf>
    <xf numFmtId="164" fontId="12" fillId="2" borderId="11" xfId="1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 readingOrder="2"/>
    </xf>
    <xf numFmtId="0" fontId="4" fillId="5" borderId="23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164" fontId="3" fillId="14" borderId="1" xfId="1" applyNumberFormat="1" applyFont="1" applyFill="1" applyBorder="1" applyAlignment="1">
      <alignment vertical="center"/>
    </xf>
    <xf numFmtId="164" fontId="3" fillId="14" borderId="1" xfId="1" applyNumberFormat="1" applyFont="1" applyFill="1" applyBorder="1" applyAlignment="1">
      <alignment horizontal="center" vertical="center"/>
    </xf>
    <xf numFmtId="164" fontId="12" fillId="14" borderId="2" xfId="1" applyNumberFormat="1" applyFont="1" applyFill="1" applyBorder="1" applyAlignment="1">
      <alignment vertical="center"/>
    </xf>
    <xf numFmtId="164" fontId="12" fillId="14" borderId="2" xfId="1" applyNumberFormat="1" applyFont="1" applyFill="1" applyBorder="1" applyAlignment="1">
      <alignment horizontal="center" vertical="center"/>
    </xf>
    <xf numFmtId="164" fontId="12" fillId="14" borderId="4" xfId="1" applyNumberFormat="1" applyFont="1" applyFill="1" applyBorder="1" applyAlignment="1">
      <alignment vertical="center"/>
    </xf>
    <xf numFmtId="164" fontId="12" fillId="14" borderId="3" xfId="1" applyNumberFormat="1" applyFont="1" applyFill="1" applyBorder="1" applyAlignment="1">
      <alignment horizontal="center" vertical="center"/>
    </xf>
    <xf numFmtId="164" fontId="12" fillId="14" borderId="13" xfId="1" applyNumberFormat="1" applyFont="1" applyFill="1" applyBorder="1" applyAlignment="1">
      <alignment horizontal="right" vertical="center" readingOrder="1"/>
    </xf>
    <xf numFmtId="164" fontId="12" fillId="14" borderId="13" xfId="1" applyNumberFormat="1" applyFont="1" applyFill="1" applyBorder="1" applyAlignment="1">
      <alignment vertical="center"/>
    </xf>
    <xf numFmtId="164" fontId="12" fillId="14" borderId="3" xfId="1" applyNumberFormat="1" applyFont="1" applyFill="1" applyBorder="1" applyAlignment="1">
      <alignment vertical="center"/>
    </xf>
    <xf numFmtId="0" fontId="4" fillId="14" borderId="2" xfId="0" applyFont="1" applyFill="1" applyBorder="1" applyAlignment="1">
      <alignment horizontal="center"/>
    </xf>
    <xf numFmtId="164" fontId="12" fillId="14" borderId="13" xfId="1" applyNumberFormat="1" applyFont="1" applyFill="1" applyBorder="1" applyAlignment="1"/>
    <xf numFmtId="164" fontId="12" fillId="14" borderId="3" xfId="1" applyNumberFormat="1" applyFont="1" applyFill="1" applyBorder="1" applyAlignment="1">
      <alignment horizontal="center"/>
    </xf>
    <xf numFmtId="164" fontId="12" fillId="14" borderId="11" xfId="1" applyNumberFormat="1" applyFont="1" applyFill="1" applyBorder="1" applyAlignment="1"/>
    <xf numFmtId="164" fontId="12" fillId="14" borderId="11" xfId="1" applyNumberFormat="1" applyFont="1" applyFill="1" applyBorder="1" applyAlignment="1">
      <alignment horizontal="center"/>
    </xf>
    <xf numFmtId="164" fontId="12" fillId="12" borderId="2" xfId="1" applyNumberFormat="1" applyFont="1" applyFill="1" applyBorder="1" applyAlignment="1">
      <alignment vertical="center"/>
    </xf>
    <xf numFmtId="164" fontId="12" fillId="12" borderId="13" xfId="1" applyNumberFormat="1" applyFont="1" applyFill="1" applyBorder="1" applyAlignment="1">
      <alignment vertical="center"/>
    </xf>
    <xf numFmtId="0" fontId="4" fillId="5" borderId="26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4" fontId="12" fillId="5" borderId="4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15" borderId="2" xfId="0" applyFont="1" applyFill="1" applyBorder="1" applyAlignment="1">
      <alignment horizontal="center" vertical="center"/>
    </xf>
    <xf numFmtId="164" fontId="12" fillId="15" borderId="3" xfId="1" applyNumberFormat="1" applyFont="1" applyFill="1" applyBorder="1" applyAlignment="1">
      <alignment horizontal="right" vertical="center"/>
    </xf>
    <xf numFmtId="164" fontId="12" fillId="15" borderId="3" xfId="1" applyNumberFormat="1" applyFont="1" applyFill="1" applyBorder="1" applyAlignment="1">
      <alignment horizontal="center"/>
    </xf>
    <xf numFmtId="164" fontId="12" fillId="15" borderId="13" xfId="1" applyNumberFormat="1" applyFont="1" applyFill="1" applyBorder="1" applyAlignment="1">
      <alignment horizontal="right" vertical="center"/>
    </xf>
    <xf numFmtId="164" fontId="12" fillId="15" borderId="13" xfId="1" applyNumberFormat="1" applyFont="1" applyFill="1" applyBorder="1" applyAlignment="1"/>
    <xf numFmtId="164" fontId="12" fillId="15" borderId="13" xfId="1" applyNumberFormat="1" applyFont="1" applyFill="1" applyBorder="1" applyAlignment="1">
      <alignment horizontal="center"/>
    </xf>
    <xf numFmtId="164" fontId="12" fillId="15" borderId="3" xfId="1" applyNumberFormat="1" applyFont="1" applyFill="1" applyBorder="1" applyAlignment="1"/>
    <xf numFmtId="164" fontId="12" fillId="15" borderId="2" xfId="1" applyNumberFormat="1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164" fontId="12" fillId="15" borderId="2" xfId="1" applyNumberFormat="1" applyFont="1" applyFill="1" applyBorder="1" applyAlignment="1"/>
    <xf numFmtId="164" fontId="12" fillId="15" borderId="4" xfId="1" applyNumberFormat="1" applyFont="1" applyFill="1" applyBorder="1" applyAlignment="1"/>
    <xf numFmtId="164" fontId="12" fillId="15" borderId="11" xfId="1" applyNumberFormat="1" applyFont="1" applyFill="1" applyBorder="1" applyAlignment="1"/>
    <xf numFmtId="164" fontId="12" fillId="15" borderId="11" xfId="1" applyNumberFormat="1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 vertical="center"/>
    </xf>
    <xf numFmtId="164" fontId="12" fillId="16" borderId="3" xfId="1" applyNumberFormat="1" applyFont="1" applyFill="1" applyBorder="1" applyAlignment="1">
      <alignment horizontal="right" vertical="center"/>
    </xf>
    <xf numFmtId="164" fontId="12" fillId="16" borderId="3" xfId="1" applyNumberFormat="1" applyFont="1" applyFill="1" applyBorder="1" applyAlignment="1">
      <alignment horizontal="center"/>
    </xf>
    <xf numFmtId="164" fontId="12" fillId="16" borderId="13" xfId="1" applyNumberFormat="1" applyFont="1" applyFill="1" applyBorder="1" applyAlignment="1">
      <alignment horizontal="right" vertical="center"/>
    </xf>
    <xf numFmtId="164" fontId="12" fillId="16" borderId="13" xfId="1" applyNumberFormat="1" applyFont="1" applyFill="1" applyBorder="1" applyAlignment="1"/>
    <xf numFmtId="164" fontId="12" fillId="16" borderId="13" xfId="1" applyNumberFormat="1" applyFont="1" applyFill="1" applyBorder="1" applyAlignment="1">
      <alignment horizontal="center"/>
    </xf>
    <xf numFmtId="164" fontId="12" fillId="16" borderId="3" xfId="1" applyNumberFormat="1" applyFont="1" applyFill="1" applyBorder="1" applyAlignment="1"/>
    <xf numFmtId="164" fontId="12" fillId="16" borderId="2" xfId="1" applyNumberFormat="1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164" fontId="12" fillId="16" borderId="2" xfId="1" applyNumberFormat="1" applyFont="1" applyFill="1" applyBorder="1" applyAlignment="1"/>
    <xf numFmtId="164" fontId="12" fillId="16" borderId="4" xfId="1" applyNumberFormat="1" applyFont="1" applyFill="1" applyBorder="1" applyAlignment="1"/>
    <xf numFmtId="164" fontId="12" fillId="16" borderId="11" xfId="1" applyNumberFormat="1" applyFont="1" applyFill="1" applyBorder="1" applyAlignment="1"/>
    <xf numFmtId="164" fontId="12" fillId="16" borderId="11" xfId="1" applyNumberFormat="1" applyFont="1" applyFill="1" applyBorder="1" applyAlignment="1">
      <alignment horizontal="center"/>
    </xf>
    <xf numFmtId="0" fontId="4" fillId="17" borderId="2" xfId="0" applyFont="1" applyFill="1" applyBorder="1" applyAlignment="1">
      <alignment horizontal="center" vertical="center"/>
    </xf>
    <xf numFmtId="164" fontId="3" fillId="17" borderId="1" xfId="1" applyNumberFormat="1" applyFont="1" applyFill="1" applyBorder="1" applyAlignment="1">
      <alignment vertical="center"/>
    </xf>
    <xf numFmtId="164" fontId="3" fillId="17" borderId="1" xfId="1" applyNumberFormat="1" applyFont="1" applyFill="1" applyBorder="1" applyAlignment="1">
      <alignment horizontal="center" vertical="center"/>
    </xf>
    <xf numFmtId="164" fontId="12" fillId="17" borderId="2" xfId="1" applyNumberFormat="1" applyFont="1" applyFill="1" applyBorder="1" applyAlignment="1">
      <alignment vertical="center"/>
    </xf>
    <xf numFmtId="164" fontId="12" fillId="17" borderId="2" xfId="1" applyNumberFormat="1" applyFont="1" applyFill="1" applyBorder="1" applyAlignment="1">
      <alignment horizontal="center" vertical="center"/>
    </xf>
    <xf numFmtId="164" fontId="12" fillId="17" borderId="4" xfId="1" applyNumberFormat="1" applyFont="1" applyFill="1" applyBorder="1" applyAlignment="1">
      <alignment vertical="center"/>
    </xf>
    <xf numFmtId="164" fontId="12" fillId="17" borderId="3" xfId="1" applyNumberFormat="1" applyFont="1" applyFill="1" applyBorder="1" applyAlignment="1">
      <alignment horizontal="center" vertical="center"/>
    </xf>
    <xf numFmtId="164" fontId="12" fillId="17" borderId="13" xfId="1" applyNumberFormat="1" applyFont="1" applyFill="1" applyBorder="1" applyAlignment="1">
      <alignment horizontal="right" vertical="center" readingOrder="1"/>
    </xf>
    <xf numFmtId="164" fontId="12" fillId="17" borderId="13" xfId="1" applyNumberFormat="1" applyFont="1" applyFill="1" applyBorder="1" applyAlignment="1">
      <alignment vertical="center"/>
    </xf>
    <xf numFmtId="164" fontId="12" fillId="17" borderId="3" xfId="1" applyNumberFormat="1" applyFont="1" applyFill="1" applyBorder="1" applyAlignment="1">
      <alignment vertical="center"/>
    </xf>
    <xf numFmtId="0" fontId="4" fillId="17" borderId="2" xfId="0" applyFont="1" applyFill="1" applyBorder="1" applyAlignment="1">
      <alignment horizontal="center"/>
    </xf>
    <xf numFmtId="164" fontId="12" fillId="17" borderId="13" xfId="1" applyNumberFormat="1" applyFont="1" applyFill="1" applyBorder="1" applyAlignment="1"/>
    <xf numFmtId="164" fontId="12" fillId="17" borderId="3" xfId="1" applyNumberFormat="1" applyFont="1" applyFill="1" applyBorder="1" applyAlignment="1">
      <alignment horizontal="center"/>
    </xf>
    <xf numFmtId="164" fontId="12" fillId="17" borderId="3" xfId="1" applyNumberFormat="1" applyFont="1" applyFill="1" applyBorder="1" applyAlignment="1"/>
    <xf numFmtId="164" fontId="12" fillId="17" borderId="11" xfId="1" applyNumberFormat="1" applyFont="1" applyFill="1" applyBorder="1" applyAlignment="1"/>
    <xf numFmtId="164" fontId="12" fillId="17" borderId="11" xfId="1" applyNumberFormat="1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 vertical="center"/>
    </xf>
    <xf numFmtId="164" fontId="3" fillId="18" borderId="1" xfId="1" applyNumberFormat="1" applyFont="1" applyFill="1" applyBorder="1" applyAlignment="1">
      <alignment vertical="center"/>
    </xf>
    <xf numFmtId="164" fontId="3" fillId="18" borderId="1" xfId="1" applyNumberFormat="1" applyFont="1" applyFill="1" applyBorder="1" applyAlignment="1">
      <alignment horizontal="center" vertical="center"/>
    </xf>
    <xf numFmtId="164" fontId="12" fillId="18" borderId="2" xfId="1" applyNumberFormat="1" applyFont="1" applyFill="1" applyBorder="1" applyAlignment="1">
      <alignment vertical="center"/>
    </xf>
    <xf numFmtId="164" fontId="12" fillId="18" borderId="2" xfId="1" applyNumberFormat="1" applyFont="1" applyFill="1" applyBorder="1" applyAlignment="1">
      <alignment horizontal="center" vertical="center"/>
    </xf>
    <xf numFmtId="164" fontId="12" fillId="18" borderId="4" xfId="1" applyNumberFormat="1" applyFont="1" applyFill="1" applyBorder="1" applyAlignment="1">
      <alignment vertical="center"/>
    </xf>
    <xf numFmtId="164" fontId="12" fillId="18" borderId="3" xfId="1" applyNumberFormat="1" applyFont="1" applyFill="1" applyBorder="1" applyAlignment="1">
      <alignment horizontal="center" vertical="center"/>
    </xf>
    <xf numFmtId="164" fontId="12" fillId="18" borderId="13" xfId="1" applyNumberFormat="1" applyFont="1" applyFill="1" applyBorder="1" applyAlignment="1">
      <alignment horizontal="right" vertical="center" readingOrder="1"/>
    </xf>
    <xf numFmtId="164" fontId="12" fillId="18" borderId="13" xfId="1" applyNumberFormat="1" applyFont="1" applyFill="1" applyBorder="1" applyAlignment="1">
      <alignment vertical="center"/>
    </xf>
    <xf numFmtId="164" fontId="12" fillId="18" borderId="3" xfId="1" applyNumberFormat="1" applyFont="1" applyFill="1" applyBorder="1" applyAlignment="1">
      <alignment vertical="center"/>
    </xf>
    <xf numFmtId="0" fontId="4" fillId="18" borderId="2" xfId="0" applyFont="1" applyFill="1" applyBorder="1" applyAlignment="1">
      <alignment horizontal="center"/>
    </xf>
    <xf numFmtId="164" fontId="12" fillId="18" borderId="13" xfId="1" applyNumberFormat="1" applyFont="1" applyFill="1" applyBorder="1" applyAlignment="1"/>
    <xf numFmtId="164" fontId="12" fillId="18" borderId="3" xfId="1" applyNumberFormat="1" applyFont="1" applyFill="1" applyBorder="1" applyAlignment="1">
      <alignment horizontal="center"/>
    </xf>
    <xf numFmtId="164" fontId="12" fillId="18" borderId="3" xfId="1" applyNumberFormat="1" applyFont="1" applyFill="1" applyBorder="1" applyAlignment="1"/>
    <xf numFmtId="0" fontId="4" fillId="18" borderId="11" xfId="0" applyFont="1" applyFill="1" applyBorder="1" applyAlignment="1">
      <alignment horizontal="center"/>
    </xf>
    <xf numFmtId="164" fontId="12" fillId="18" borderId="11" xfId="1" applyNumberFormat="1" applyFont="1" applyFill="1" applyBorder="1" applyAlignment="1"/>
    <xf numFmtId="164" fontId="12" fillId="18" borderId="11" xfId="1" applyNumberFormat="1" applyFont="1" applyFill="1" applyBorder="1" applyAlignment="1">
      <alignment horizontal="center"/>
    </xf>
    <xf numFmtId="0" fontId="4" fillId="19" borderId="2" xfId="0" applyFont="1" applyFill="1" applyBorder="1" applyAlignment="1">
      <alignment horizontal="center" vertical="center"/>
    </xf>
    <xf numFmtId="164" fontId="3" fillId="19" borderId="1" xfId="1" applyNumberFormat="1" applyFont="1" applyFill="1" applyBorder="1" applyAlignment="1">
      <alignment vertical="center"/>
    </xf>
    <xf numFmtId="164" fontId="3" fillId="19" borderId="1" xfId="1" applyNumberFormat="1" applyFont="1" applyFill="1" applyBorder="1" applyAlignment="1">
      <alignment horizontal="center" vertical="center"/>
    </xf>
    <xf numFmtId="164" fontId="12" fillId="19" borderId="2" xfId="1" applyNumberFormat="1" applyFont="1" applyFill="1" applyBorder="1" applyAlignment="1">
      <alignment vertical="center"/>
    </xf>
    <xf numFmtId="164" fontId="12" fillId="19" borderId="2" xfId="1" applyNumberFormat="1" applyFont="1" applyFill="1" applyBorder="1" applyAlignment="1">
      <alignment horizontal="center" vertical="center"/>
    </xf>
    <xf numFmtId="164" fontId="12" fillId="19" borderId="4" xfId="1" applyNumberFormat="1" applyFont="1" applyFill="1" applyBorder="1" applyAlignment="1">
      <alignment vertical="center"/>
    </xf>
    <xf numFmtId="164" fontId="12" fillId="19" borderId="3" xfId="1" applyNumberFormat="1" applyFont="1" applyFill="1" applyBorder="1" applyAlignment="1">
      <alignment horizontal="center" vertical="center"/>
    </xf>
    <xf numFmtId="164" fontId="12" fillId="19" borderId="13" xfId="1" applyNumberFormat="1" applyFont="1" applyFill="1" applyBorder="1" applyAlignment="1">
      <alignment horizontal="right" vertical="center" readingOrder="1"/>
    </xf>
    <xf numFmtId="164" fontId="12" fillId="19" borderId="13" xfId="1" applyNumberFormat="1" applyFont="1" applyFill="1" applyBorder="1" applyAlignment="1">
      <alignment vertical="center"/>
    </xf>
    <xf numFmtId="164" fontId="12" fillId="19" borderId="3" xfId="1" applyNumberFormat="1" applyFont="1" applyFill="1" applyBorder="1" applyAlignment="1">
      <alignment vertical="center"/>
    </xf>
    <xf numFmtId="0" fontId="4" fillId="19" borderId="2" xfId="0" applyFont="1" applyFill="1" applyBorder="1" applyAlignment="1">
      <alignment horizontal="center"/>
    </xf>
    <xf numFmtId="164" fontId="12" fillId="19" borderId="13" xfId="1" applyNumberFormat="1" applyFont="1" applyFill="1" applyBorder="1" applyAlignment="1"/>
    <xf numFmtId="164" fontId="12" fillId="19" borderId="3" xfId="1" applyNumberFormat="1" applyFont="1" applyFill="1" applyBorder="1" applyAlignment="1">
      <alignment horizontal="center"/>
    </xf>
    <xf numFmtId="164" fontId="12" fillId="19" borderId="3" xfId="1" applyNumberFormat="1" applyFont="1" applyFill="1" applyBorder="1" applyAlignment="1"/>
    <xf numFmtId="164" fontId="12" fillId="19" borderId="11" xfId="1" applyNumberFormat="1" applyFont="1" applyFill="1" applyBorder="1" applyAlignment="1"/>
    <xf numFmtId="164" fontId="12" fillId="19" borderId="11" xfId="1" applyNumberFormat="1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 vertical="center"/>
    </xf>
    <xf numFmtId="164" fontId="3" fillId="20" borderId="1" xfId="1" applyNumberFormat="1" applyFont="1" applyFill="1" applyBorder="1" applyAlignment="1">
      <alignment vertical="center"/>
    </xf>
    <xf numFmtId="164" fontId="3" fillId="20" borderId="1" xfId="1" applyNumberFormat="1" applyFont="1" applyFill="1" applyBorder="1" applyAlignment="1">
      <alignment horizontal="center" vertical="center"/>
    </xf>
    <xf numFmtId="164" fontId="12" fillId="20" borderId="2" xfId="1" applyNumberFormat="1" applyFont="1" applyFill="1" applyBorder="1" applyAlignment="1">
      <alignment vertical="center"/>
    </xf>
    <xf numFmtId="164" fontId="12" fillId="20" borderId="2" xfId="1" applyNumberFormat="1" applyFont="1" applyFill="1" applyBorder="1" applyAlignment="1">
      <alignment horizontal="center" vertical="center"/>
    </xf>
    <xf numFmtId="164" fontId="12" fillId="20" borderId="4" xfId="1" applyNumberFormat="1" applyFont="1" applyFill="1" applyBorder="1" applyAlignment="1">
      <alignment vertical="center"/>
    </xf>
    <xf numFmtId="164" fontId="12" fillId="20" borderId="3" xfId="1" applyNumberFormat="1" applyFont="1" applyFill="1" applyBorder="1" applyAlignment="1">
      <alignment horizontal="center" vertical="center"/>
    </xf>
    <xf numFmtId="164" fontId="12" fillId="20" borderId="13" xfId="1" applyNumberFormat="1" applyFont="1" applyFill="1" applyBorder="1" applyAlignment="1">
      <alignment horizontal="right" vertical="center" readingOrder="1"/>
    </xf>
    <xf numFmtId="164" fontId="12" fillId="20" borderId="13" xfId="1" applyNumberFormat="1" applyFont="1" applyFill="1" applyBorder="1" applyAlignment="1">
      <alignment vertical="center"/>
    </xf>
    <xf numFmtId="164" fontId="12" fillId="20" borderId="3" xfId="1" applyNumberFormat="1" applyFont="1" applyFill="1" applyBorder="1" applyAlignment="1">
      <alignment vertical="center"/>
    </xf>
    <xf numFmtId="0" fontId="4" fillId="20" borderId="2" xfId="0" applyFont="1" applyFill="1" applyBorder="1" applyAlignment="1">
      <alignment horizontal="center"/>
    </xf>
    <xf numFmtId="164" fontId="12" fillId="20" borderId="13" xfId="1" applyNumberFormat="1" applyFont="1" applyFill="1" applyBorder="1" applyAlignment="1"/>
    <xf numFmtId="164" fontId="12" fillId="20" borderId="3" xfId="1" applyNumberFormat="1" applyFont="1" applyFill="1" applyBorder="1" applyAlignment="1">
      <alignment horizontal="center"/>
    </xf>
    <xf numFmtId="164" fontId="12" fillId="20" borderId="3" xfId="1" applyNumberFormat="1" applyFont="1" applyFill="1" applyBorder="1" applyAlignment="1"/>
    <xf numFmtId="164" fontId="12" fillId="20" borderId="11" xfId="1" applyNumberFormat="1" applyFont="1" applyFill="1" applyBorder="1" applyAlignment="1"/>
    <xf numFmtId="164" fontId="12" fillId="20" borderId="11" xfId="1" applyNumberFormat="1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 vertical="center"/>
    </xf>
    <xf numFmtId="164" fontId="3" fillId="21" borderId="1" xfId="1" applyNumberFormat="1" applyFont="1" applyFill="1" applyBorder="1" applyAlignment="1">
      <alignment vertical="center"/>
    </xf>
    <xf numFmtId="164" fontId="3" fillId="21" borderId="1" xfId="1" applyNumberFormat="1" applyFont="1" applyFill="1" applyBorder="1" applyAlignment="1">
      <alignment horizontal="center" vertical="center"/>
    </xf>
    <xf numFmtId="164" fontId="12" fillId="21" borderId="2" xfId="1" applyNumberFormat="1" applyFont="1" applyFill="1" applyBorder="1" applyAlignment="1">
      <alignment vertical="center"/>
    </xf>
    <xf numFmtId="164" fontId="12" fillId="21" borderId="2" xfId="1" applyNumberFormat="1" applyFont="1" applyFill="1" applyBorder="1" applyAlignment="1">
      <alignment horizontal="center" vertical="center"/>
    </xf>
    <xf numFmtId="164" fontId="12" fillId="21" borderId="4" xfId="1" applyNumberFormat="1" applyFont="1" applyFill="1" applyBorder="1" applyAlignment="1">
      <alignment vertical="center"/>
    </xf>
    <xf numFmtId="164" fontId="12" fillId="21" borderId="3" xfId="1" applyNumberFormat="1" applyFont="1" applyFill="1" applyBorder="1" applyAlignment="1">
      <alignment horizontal="center" vertical="center"/>
    </xf>
    <xf numFmtId="164" fontId="12" fillId="21" borderId="13" xfId="1" applyNumberFormat="1" applyFont="1" applyFill="1" applyBorder="1" applyAlignment="1">
      <alignment horizontal="right" vertical="center" readingOrder="1"/>
    </xf>
    <xf numFmtId="164" fontId="12" fillId="21" borderId="13" xfId="1" applyNumberFormat="1" applyFont="1" applyFill="1" applyBorder="1" applyAlignment="1">
      <alignment vertical="center"/>
    </xf>
    <xf numFmtId="164" fontId="12" fillId="21" borderId="3" xfId="1" applyNumberFormat="1" applyFont="1" applyFill="1" applyBorder="1" applyAlignment="1">
      <alignment vertical="center"/>
    </xf>
    <xf numFmtId="0" fontId="4" fillId="21" borderId="2" xfId="0" applyFont="1" applyFill="1" applyBorder="1" applyAlignment="1">
      <alignment horizontal="center"/>
    </xf>
    <xf numFmtId="164" fontId="12" fillId="21" borderId="13" xfId="1" applyNumberFormat="1" applyFont="1" applyFill="1" applyBorder="1" applyAlignment="1"/>
    <xf numFmtId="164" fontId="12" fillId="21" borderId="3" xfId="1" applyNumberFormat="1" applyFont="1" applyFill="1" applyBorder="1" applyAlignment="1">
      <alignment horizontal="center"/>
    </xf>
    <xf numFmtId="164" fontId="12" fillId="21" borderId="3" xfId="1" applyNumberFormat="1" applyFont="1" applyFill="1" applyBorder="1" applyAlignment="1"/>
    <xf numFmtId="164" fontId="12" fillId="21" borderId="11" xfId="1" applyNumberFormat="1" applyFont="1" applyFill="1" applyBorder="1" applyAlignment="1"/>
    <xf numFmtId="164" fontId="12" fillId="21" borderId="11" xfId="1" applyNumberFormat="1" applyFont="1" applyFill="1" applyBorder="1" applyAlignment="1">
      <alignment horizontal="center"/>
    </xf>
    <xf numFmtId="164" fontId="13" fillId="13" borderId="0" xfId="1" applyNumberFormat="1" applyFont="1" applyFill="1" applyBorder="1" applyAlignment="1"/>
    <xf numFmtId="164" fontId="20" fillId="13" borderId="0" xfId="1" applyNumberFormat="1" applyFont="1" applyFill="1" applyBorder="1" applyAlignment="1">
      <alignment horizontal="center" vertical="center"/>
    </xf>
    <xf numFmtId="0" fontId="22" fillId="13" borderId="0" xfId="0" applyFont="1" applyFill="1" applyAlignment="1">
      <alignment horizontal="center" vertical="center"/>
    </xf>
    <xf numFmtId="0" fontId="14" fillId="13" borderId="0" xfId="0" applyFont="1" applyFill="1" applyAlignment="1">
      <alignment horizontal="left" vertical="center"/>
    </xf>
    <xf numFmtId="0" fontId="0" fillId="13" borderId="0" xfId="0" applyFill="1"/>
    <xf numFmtId="0" fontId="6" fillId="13" borderId="0" xfId="0" applyFont="1" applyFill="1" applyAlignment="1">
      <alignment horizontal="center"/>
    </xf>
    <xf numFmtId="0" fontId="7" fillId="13" borderId="0" xfId="0" applyFont="1" applyFill="1" applyBorder="1"/>
    <xf numFmtId="0" fontId="11" fillId="13" borderId="0" xfId="0" applyFont="1" applyFill="1" applyBorder="1" applyAlignment="1">
      <alignment horizontal="center" vertical="center"/>
    </xf>
    <xf numFmtId="0" fontId="22" fillId="13" borderId="0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/>
    </xf>
    <xf numFmtId="0" fontId="22" fillId="0" borderId="16" xfId="0" applyFont="1" applyBorder="1" applyAlignment="1">
      <alignment horizontal="center" vertical="center"/>
    </xf>
    <xf numFmtId="0" fontId="4" fillId="22" borderId="28" xfId="0" applyFont="1" applyFill="1" applyBorder="1" applyAlignment="1">
      <alignment horizontal="center"/>
    </xf>
    <xf numFmtId="164" fontId="12" fillId="22" borderId="3" xfId="1" applyNumberFormat="1" applyFont="1" applyFill="1" applyBorder="1" applyAlignment="1">
      <alignment horizontal="right" vertical="center"/>
    </xf>
    <xf numFmtId="0" fontId="4" fillId="22" borderId="2" xfId="0" applyFont="1" applyFill="1" applyBorder="1" applyAlignment="1">
      <alignment horizontal="center"/>
    </xf>
    <xf numFmtId="164" fontId="12" fillId="22" borderId="2" xfId="1" applyNumberFormat="1" applyFont="1" applyFill="1" applyBorder="1" applyAlignment="1">
      <alignment horizontal="right" vertical="center"/>
    </xf>
    <xf numFmtId="0" fontId="4" fillId="22" borderId="4" xfId="0" applyFont="1" applyFill="1" applyBorder="1" applyAlignment="1">
      <alignment horizontal="center"/>
    </xf>
    <xf numFmtId="164" fontId="12" fillId="22" borderId="13" xfId="1" applyNumberFormat="1" applyFont="1" applyFill="1" applyBorder="1" applyAlignment="1">
      <alignment horizontal="right" vertical="center"/>
    </xf>
    <xf numFmtId="164" fontId="12" fillId="22" borderId="13" xfId="1" applyNumberFormat="1" applyFont="1" applyFill="1" applyBorder="1" applyAlignment="1"/>
    <xf numFmtId="164" fontId="12" fillId="22" borderId="3" xfId="1" applyNumberFormat="1" applyFont="1" applyFill="1" applyBorder="1" applyAlignment="1"/>
    <xf numFmtId="164" fontId="12" fillId="22" borderId="2" xfId="1" applyNumberFormat="1" applyFont="1" applyFill="1" applyBorder="1" applyAlignment="1"/>
    <xf numFmtId="164" fontId="12" fillId="22" borderId="4" xfId="1" applyNumberFormat="1" applyFont="1" applyFill="1" applyBorder="1" applyAlignment="1"/>
    <xf numFmtId="0" fontId="4" fillId="22" borderId="3" xfId="0" applyFont="1" applyFill="1" applyBorder="1" applyAlignment="1">
      <alignment horizontal="center"/>
    </xf>
    <xf numFmtId="0" fontId="4" fillId="22" borderId="13" xfId="0" applyFont="1" applyFill="1" applyBorder="1" applyAlignment="1">
      <alignment horizontal="center"/>
    </xf>
    <xf numFmtId="164" fontId="12" fillId="22" borderId="11" xfId="1" applyNumberFormat="1" applyFont="1" applyFill="1" applyBorder="1" applyAlignment="1"/>
    <xf numFmtId="164" fontId="12" fillId="2" borderId="11" xfId="1" applyNumberFormat="1" applyFont="1" applyFill="1" applyBorder="1" applyAlignment="1">
      <alignment horizontal="center" vertical="center"/>
    </xf>
    <xf numFmtId="164" fontId="12" fillId="22" borderId="3" xfId="1" applyNumberFormat="1" applyFont="1" applyFill="1" applyBorder="1" applyAlignment="1">
      <alignment horizontal="center" vertical="center"/>
    </xf>
    <xf numFmtId="164" fontId="12" fillId="22" borderId="13" xfId="1" applyNumberFormat="1" applyFont="1" applyFill="1" applyBorder="1" applyAlignment="1">
      <alignment horizontal="center" vertical="center"/>
    </xf>
    <xf numFmtId="164" fontId="12" fillId="22" borderId="2" xfId="1" applyNumberFormat="1" applyFont="1" applyFill="1" applyBorder="1" applyAlignment="1">
      <alignment horizontal="center" vertical="center"/>
    </xf>
    <xf numFmtId="164" fontId="12" fillId="22" borderId="1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22" fillId="13" borderId="0" xfId="0" applyFont="1" applyFill="1"/>
    <xf numFmtId="0" fontId="22" fillId="0" borderId="0" xfId="0" applyFont="1"/>
    <xf numFmtId="166" fontId="25" fillId="4" borderId="2" xfId="1" applyNumberFormat="1" applyFont="1" applyFill="1" applyBorder="1" applyAlignment="1">
      <alignment horizontal="center" vertical="center"/>
    </xf>
    <xf numFmtId="164" fontId="26" fillId="4" borderId="22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3" fillId="13" borderId="43" xfId="0" applyFont="1" applyFill="1" applyBorder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12" fillId="4" borderId="13" xfId="1" applyNumberFormat="1" applyFont="1" applyFill="1" applyBorder="1" applyAlignment="1">
      <alignment vertical="center"/>
    </xf>
    <xf numFmtId="164" fontId="12" fillId="4" borderId="4" xfId="1" applyNumberFormat="1" applyFont="1" applyFill="1" applyBorder="1" applyAlignment="1">
      <alignment vertical="center"/>
    </xf>
    <xf numFmtId="164" fontId="12" fillId="4" borderId="14" xfId="1" applyNumberFormat="1" applyFont="1" applyFill="1" applyBorder="1" applyAlignment="1">
      <alignment vertical="center"/>
    </xf>
    <xf numFmtId="166" fontId="22" fillId="0" borderId="0" xfId="0" applyNumberFormat="1" applyFont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29" fillId="13" borderId="42" xfId="0" applyFont="1" applyFill="1" applyBorder="1" applyAlignment="1">
      <alignment horizontal="center" vertical="center"/>
    </xf>
    <xf numFmtId="0" fontId="29" fillId="13" borderId="43" xfId="0" applyFont="1" applyFill="1" applyBorder="1" applyAlignment="1">
      <alignment horizontal="center" vertical="center"/>
    </xf>
    <xf numFmtId="3" fontId="27" fillId="23" borderId="27" xfId="0" applyNumberFormat="1" applyFont="1" applyFill="1" applyBorder="1" applyAlignment="1">
      <alignment horizontal="center" vertical="center" readingOrder="2"/>
    </xf>
    <xf numFmtId="0" fontId="30" fillId="13" borderId="42" xfId="0" applyFont="1" applyFill="1" applyBorder="1" applyAlignment="1">
      <alignment horizontal="center" vertical="center"/>
    </xf>
    <xf numFmtId="164" fontId="12" fillId="12" borderId="47" xfId="1" applyNumberFormat="1" applyFont="1" applyFill="1" applyBorder="1" applyAlignment="1">
      <alignment horizontal="center" vertical="center"/>
    </xf>
    <xf numFmtId="164" fontId="12" fillId="12" borderId="18" xfId="1" applyNumberFormat="1" applyFont="1" applyFill="1" applyBorder="1" applyAlignment="1">
      <alignment horizontal="center" vertical="center"/>
    </xf>
    <xf numFmtId="164" fontId="12" fillId="3" borderId="47" xfId="1" applyNumberFormat="1" applyFont="1" applyFill="1" applyBorder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164" fontId="12" fillId="12" borderId="48" xfId="1" applyNumberFormat="1" applyFont="1" applyFill="1" applyBorder="1" applyAlignment="1">
      <alignment vertical="center"/>
    </xf>
    <xf numFmtId="164" fontId="12" fillId="12" borderId="49" xfId="1" applyNumberFormat="1" applyFont="1" applyFill="1" applyBorder="1" applyAlignment="1">
      <alignment horizontal="center" vertical="center"/>
    </xf>
    <xf numFmtId="164" fontId="12" fillId="12" borderId="17" xfId="1" applyNumberFormat="1" applyFont="1" applyFill="1" applyBorder="1" applyAlignment="1">
      <alignment horizontal="center" vertical="center"/>
    </xf>
    <xf numFmtId="166" fontId="25" fillId="4" borderId="3" xfId="1" applyNumberFormat="1" applyFont="1" applyFill="1" applyBorder="1" applyAlignment="1">
      <alignment horizontal="center" vertical="center"/>
    </xf>
    <xf numFmtId="164" fontId="12" fillId="3" borderId="19" xfId="1" applyNumberFormat="1" applyFont="1" applyFill="1" applyBorder="1" applyAlignment="1">
      <alignment vertical="center"/>
    </xf>
    <xf numFmtId="164" fontId="12" fillId="3" borderId="49" xfId="1" applyNumberFormat="1" applyFont="1" applyFill="1" applyBorder="1" applyAlignment="1">
      <alignment horizontal="center" vertical="center"/>
    </xf>
    <xf numFmtId="164" fontId="12" fillId="3" borderId="7" xfId="1" applyNumberFormat="1" applyFont="1" applyFill="1" applyBorder="1" applyAlignment="1">
      <alignment vertical="center"/>
    </xf>
    <xf numFmtId="164" fontId="12" fillId="3" borderId="54" xfId="1" applyNumberFormat="1" applyFont="1" applyFill="1" applyBorder="1" applyAlignment="1">
      <alignment vertical="center"/>
    </xf>
    <xf numFmtId="164" fontId="12" fillId="3" borderId="52" xfId="1" applyNumberFormat="1" applyFont="1" applyFill="1" applyBorder="1" applyAlignment="1">
      <alignment horizontal="center" vertical="center"/>
    </xf>
    <xf numFmtId="164" fontId="12" fillId="5" borderId="2" xfId="1" applyNumberFormat="1" applyFont="1" applyFill="1" applyBorder="1" applyAlignment="1">
      <alignment horizontal="right" vertical="center"/>
    </xf>
    <xf numFmtId="3" fontId="28" fillId="13" borderId="42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31" fillId="23" borderId="42" xfId="0" applyNumberFormat="1" applyFont="1" applyFill="1" applyBorder="1" applyAlignment="1">
      <alignment horizontal="center" vertical="center" readingOrder="2"/>
    </xf>
    <xf numFmtId="169" fontId="30" fillId="13" borderId="42" xfId="0" applyNumberFormat="1" applyFont="1" applyFill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169" fontId="10" fillId="0" borderId="12" xfId="0" applyNumberFormat="1" applyFont="1" applyBorder="1" applyAlignment="1">
      <alignment horizontal="center" vertical="center" wrapText="1"/>
    </xf>
    <xf numFmtId="3" fontId="0" fillId="0" borderId="0" xfId="0" applyNumberFormat="1"/>
    <xf numFmtId="169" fontId="13" fillId="13" borderId="0" xfId="1" applyNumberFormat="1" applyFont="1" applyFill="1" applyBorder="1" applyAlignment="1">
      <alignment horizontal="center"/>
    </xf>
    <xf numFmtId="169" fontId="0" fillId="13" borderId="0" xfId="0" applyNumberFormat="1" applyFill="1" applyAlignment="1">
      <alignment horizontal="center"/>
    </xf>
    <xf numFmtId="169" fontId="0" fillId="13" borderId="0" xfId="0" applyNumberFormat="1" applyFill="1" applyBorder="1" applyAlignment="1">
      <alignment horizontal="center"/>
    </xf>
    <xf numFmtId="169" fontId="4" fillId="0" borderId="0" xfId="1" applyNumberFormat="1" applyFont="1" applyFill="1" applyBorder="1" applyAlignment="1">
      <alignment horizontal="center"/>
    </xf>
    <xf numFmtId="169" fontId="0" fillId="0" borderId="0" xfId="0" applyNumberFormat="1" applyAlignment="1">
      <alignment horizontal="center"/>
    </xf>
    <xf numFmtId="169" fontId="8" fillId="0" borderId="0" xfId="0" applyNumberFormat="1" applyFont="1" applyAlignment="1">
      <alignment horizontal="center"/>
    </xf>
    <xf numFmtId="3" fontId="4" fillId="7" borderId="3" xfId="1" applyNumberFormat="1" applyFont="1" applyFill="1" applyBorder="1" applyAlignment="1">
      <alignment horizontal="center" vertical="center"/>
    </xf>
    <xf numFmtId="3" fontId="4" fillId="7" borderId="2" xfId="1" applyNumberFormat="1" applyFont="1" applyFill="1" applyBorder="1" applyAlignment="1">
      <alignment horizontal="center" vertical="center"/>
    </xf>
    <xf numFmtId="3" fontId="4" fillId="7" borderId="4" xfId="1" applyNumberFormat="1" applyFont="1" applyFill="1" applyBorder="1" applyAlignment="1">
      <alignment horizontal="center" vertical="center"/>
    </xf>
    <xf numFmtId="3" fontId="4" fillId="7" borderId="11" xfId="1" applyNumberFormat="1" applyFont="1" applyFill="1" applyBorder="1" applyAlignment="1">
      <alignment horizontal="center" vertical="center"/>
    </xf>
    <xf numFmtId="3" fontId="20" fillId="16" borderId="4" xfId="1" applyNumberFormat="1" applyFont="1" applyFill="1" applyBorder="1" applyAlignment="1">
      <alignment horizontal="center" vertical="center"/>
    </xf>
    <xf numFmtId="3" fontId="4" fillId="16" borderId="4" xfId="1" applyNumberFormat="1" applyFont="1" applyFill="1" applyBorder="1" applyAlignment="1">
      <alignment horizontal="center" vertical="center"/>
    </xf>
    <xf numFmtId="3" fontId="4" fillId="16" borderId="2" xfId="1" applyNumberFormat="1" applyFont="1" applyFill="1" applyBorder="1" applyAlignment="1">
      <alignment horizontal="center" vertical="center"/>
    </xf>
    <xf numFmtId="3" fontId="20" fillId="16" borderId="13" xfId="1" applyNumberFormat="1" applyFont="1" applyFill="1" applyBorder="1" applyAlignment="1">
      <alignment horizontal="center" vertical="center"/>
    </xf>
    <xf numFmtId="3" fontId="4" fillId="16" borderId="11" xfId="1" applyNumberFormat="1" applyFont="1" applyFill="1" applyBorder="1" applyAlignment="1">
      <alignment horizontal="center" vertical="center"/>
    </xf>
    <xf numFmtId="3" fontId="4" fillId="15" borderId="3" xfId="1" applyNumberFormat="1" applyFont="1" applyFill="1" applyBorder="1" applyAlignment="1">
      <alignment horizontal="center" vertical="center"/>
    </xf>
    <xf numFmtId="3" fontId="4" fillId="15" borderId="2" xfId="1" applyNumberFormat="1" applyFont="1" applyFill="1" applyBorder="1" applyAlignment="1">
      <alignment horizontal="center" vertical="center"/>
    </xf>
    <xf numFmtId="3" fontId="4" fillId="15" borderId="4" xfId="1" applyNumberFormat="1" applyFont="1" applyFill="1" applyBorder="1" applyAlignment="1">
      <alignment horizontal="center" vertical="center"/>
    </xf>
    <xf numFmtId="3" fontId="4" fillId="15" borderId="11" xfId="1" applyNumberFormat="1" applyFont="1" applyFill="1" applyBorder="1" applyAlignment="1">
      <alignment horizontal="center" vertical="center"/>
    </xf>
    <xf numFmtId="3" fontId="20" fillId="3" borderId="3" xfId="1" applyNumberFormat="1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4" fillId="3" borderId="4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3" fontId="4" fillId="3" borderId="11" xfId="1" applyNumberFormat="1" applyFont="1" applyFill="1" applyBorder="1" applyAlignment="1">
      <alignment horizontal="center" vertical="center"/>
    </xf>
    <xf numFmtId="3" fontId="4" fillId="9" borderId="2" xfId="1" applyNumberFormat="1" applyFont="1" applyFill="1" applyBorder="1" applyAlignment="1">
      <alignment horizontal="center"/>
    </xf>
    <xf numFmtId="3" fontId="4" fillId="9" borderId="4" xfId="1" applyNumberFormat="1" applyFont="1" applyFill="1" applyBorder="1" applyAlignment="1">
      <alignment horizontal="center"/>
    </xf>
    <xf numFmtId="3" fontId="4" fillId="6" borderId="2" xfId="1" applyNumberFormat="1" applyFont="1" applyFill="1" applyBorder="1" applyAlignment="1">
      <alignment horizontal="center"/>
    </xf>
    <xf numFmtId="3" fontId="4" fillId="8" borderId="2" xfId="1" applyNumberFormat="1" applyFont="1" applyFill="1" applyBorder="1" applyAlignment="1">
      <alignment horizontal="center"/>
    </xf>
    <xf numFmtId="3" fontId="4" fillId="21" borderId="3" xfId="1" applyNumberFormat="1" applyFont="1" applyFill="1" applyBorder="1" applyAlignment="1">
      <alignment horizontal="center"/>
    </xf>
    <xf numFmtId="3" fontId="4" fillId="17" borderId="2" xfId="1" applyNumberFormat="1" applyFont="1" applyFill="1" applyBorder="1" applyAlignment="1">
      <alignment horizontal="center"/>
    </xf>
    <xf numFmtId="3" fontId="4" fillId="10" borderId="3" xfId="1" applyNumberFormat="1" applyFont="1" applyFill="1" applyBorder="1" applyAlignment="1">
      <alignment horizontal="center"/>
    </xf>
    <xf numFmtId="3" fontId="4" fillId="14" borderId="2" xfId="1" applyNumberFormat="1" applyFont="1" applyFill="1" applyBorder="1" applyAlignment="1">
      <alignment horizontal="center"/>
    </xf>
    <xf numFmtId="3" fontId="4" fillId="20" borderId="3" xfId="1" applyNumberFormat="1" applyFont="1" applyFill="1" applyBorder="1" applyAlignment="1">
      <alignment horizontal="center"/>
    </xf>
    <xf numFmtId="3" fontId="4" fillId="11" borderId="2" xfId="1" applyNumberFormat="1" applyFont="1" applyFill="1" applyBorder="1" applyAlignment="1">
      <alignment horizontal="center"/>
    </xf>
    <xf numFmtId="3" fontId="4" fillId="19" borderId="2" xfId="1" applyNumberFormat="1" applyFont="1" applyFill="1" applyBorder="1" applyAlignment="1">
      <alignment horizontal="center"/>
    </xf>
    <xf numFmtId="3" fontId="4" fillId="18" borderId="2" xfId="1" applyNumberFormat="1" applyFont="1" applyFill="1" applyBorder="1" applyAlignment="1">
      <alignment horizontal="center"/>
    </xf>
    <xf numFmtId="3" fontId="4" fillId="9" borderId="11" xfId="1" applyNumberFormat="1" applyFont="1" applyFill="1" applyBorder="1" applyAlignment="1">
      <alignment horizontal="center"/>
    </xf>
    <xf numFmtId="3" fontId="3" fillId="6" borderId="3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4" fillId="22" borderId="3" xfId="1" applyNumberFormat="1" applyFont="1" applyFill="1" applyBorder="1" applyAlignment="1">
      <alignment horizontal="center" vertical="center"/>
    </xf>
    <xf numFmtId="3" fontId="4" fillId="22" borderId="2" xfId="1" applyNumberFormat="1" applyFont="1" applyFill="1" applyBorder="1" applyAlignment="1">
      <alignment horizontal="center" vertical="center"/>
    </xf>
    <xf numFmtId="3" fontId="4" fillId="22" borderId="4" xfId="1" applyNumberFormat="1" applyFont="1" applyFill="1" applyBorder="1" applyAlignment="1">
      <alignment horizontal="center" vertical="center"/>
    </xf>
    <xf numFmtId="3" fontId="4" fillId="22" borderId="11" xfId="1" applyNumberFormat="1" applyFont="1" applyFill="1" applyBorder="1" applyAlignment="1">
      <alignment horizontal="center" vertical="center"/>
    </xf>
    <xf numFmtId="3" fontId="4" fillId="12" borderId="50" xfId="1" applyNumberFormat="1" applyFont="1" applyFill="1" applyBorder="1" applyAlignment="1">
      <alignment horizontal="center" vertical="center"/>
    </xf>
    <xf numFmtId="3" fontId="4" fillId="12" borderId="51" xfId="1" applyNumberFormat="1" applyFont="1" applyFill="1" applyBorder="1" applyAlignment="1">
      <alignment horizontal="center" vertical="center"/>
    </xf>
    <xf numFmtId="3" fontId="4" fillId="3" borderId="23" xfId="4" applyNumberFormat="1" applyFont="1" applyFill="1" applyBorder="1" applyAlignment="1">
      <alignment horizontal="center" vertical="center"/>
    </xf>
    <xf numFmtId="3" fontId="4" fillId="3" borderId="34" xfId="4" applyNumberFormat="1" applyFont="1" applyFill="1" applyBorder="1" applyAlignment="1">
      <alignment horizontal="center" vertical="center"/>
    </xf>
    <xf numFmtId="3" fontId="4" fillId="4" borderId="13" xfId="1" applyNumberFormat="1" applyFont="1" applyFill="1" applyBorder="1" applyAlignment="1">
      <alignment horizontal="center" vertical="center"/>
    </xf>
    <xf numFmtId="3" fontId="4" fillId="4" borderId="4" xfId="1" applyNumberFormat="1" applyFont="1" applyFill="1" applyBorder="1" applyAlignment="1">
      <alignment horizontal="center" vertical="center"/>
    </xf>
    <xf numFmtId="3" fontId="4" fillId="4" borderId="22" xfId="1" applyNumberFormat="1" applyFont="1" applyFill="1" applyBorder="1" applyAlignment="1">
      <alignment horizontal="center" vertical="center"/>
    </xf>
    <xf numFmtId="165" fontId="4" fillId="5" borderId="2" xfId="1" applyNumberFormat="1" applyFont="1" applyFill="1" applyBorder="1" applyAlignment="1">
      <alignment horizontal="center" vertical="center"/>
    </xf>
    <xf numFmtId="165" fontId="4" fillId="3" borderId="55" xfId="4" applyNumberFormat="1" applyFont="1" applyFill="1" applyBorder="1" applyAlignment="1">
      <alignment horizontal="center" vertical="center"/>
    </xf>
    <xf numFmtId="164" fontId="12" fillId="13" borderId="62" xfId="1" applyNumberFormat="1" applyFont="1" applyFill="1" applyBorder="1" applyAlignment="1">
      <alignment horizontal="center" vertical="center"/>
    </xf>
    <xf numFmtId="164" fontId="12" fillId="13" borderId="63" xfId="1" applyNumberFormat="1" applyFont="1" applyFill="1" applyBorder="1" applyAlignment="1">
      <alignment horizontal="center" vertical="center"/>
    </xf>
    <xf numFmtId="164" fontId="12" fillId="13" borderId="64" xfId="1" applyNumberFormat="1" applyFont="1" applyFill="1" applyBorder="1" applyAlignment="1">
      <alignment horizontal="center" vertical="center"/>
    </xf>
    <xf numFmtId="164" fontId="12" fillId="13" borderId="65" xfId="1" applyNumberFormat="1" applyFont="1" applyFill="1" applyBorder="1" applyAlignment="1">
      <alignment horizontal="center" vertical="center"/>
    </xf>
    <xf numFmtId="164" fontId="12" fillId="13" borderId="38" xfId="1" applyNumberFormat="1" applyFont="1" applyFill="1" applyBorder="1" applyAlignment="1">
      <alignment horizontal="right" vertical="center"/>
    </xf>
    <xf numFmtId="164" fontId="12" fillId="13" borderId="26" xfId="6" applyNumberFormat="1" applyFont="1" applyFill="1" applyBorder="1" applyAlignment="1">
      <alignment vertical="center"/>
    </xf>
    <xf numFmtId="164" fontId="12" fillId="13" borderId="26" xfId="1" applyNumberFormat="1" applyFont="1" applyFill="1" applyBorder="1" applyAlignment="1">
      <alignment horizontal="right" vertical="center" readingOrder="1"/>
    </xf>
    <xf numFmtId="164" fontId="12" fillId="13" borderId="26" xfId="1" applyNumberFormat="1" applyFont="1" applyFill="1" applyBorder="1" applyAlignment="1">
      <alignment vertical="center" readingOrder="1"/>
    </xf>
    <xf numFmtId="164" fontId="12" fillId="13" borderId="26" xfId="1" applyNumberFormat="1" applyFont="1" applyFill="1" applyBorder="1" applyAlignment="1">
      <alignment horizontal="left" vertical="center" readingOrder="1"/>
    </xf>
    <xf numFmtId="164" fontId="12" fillId="13" borderId="41" xfId="1" applyNumberFormat="1" applyFont="1" applyFill="1" applyBorder="1" applyAlignment="1">
      <alignment horizontal="left" vertical="center" readingOrder="1"/>
    </xf>
    <xf numFmtId="164" fontId="12" fillId="13" borderId="38" xfId="1" applyNumberFormat="1" applyFont="1" applyFill="1" applyBorder="1" applyAlignment="1"/>
    <xf numFmtId="0" fontId="15" fillId="3" borderId="13" xfId="0" applyFont="1" applyFill="1" applyBorder="1" applyAlignment="1">
      <alignment horizontal="center" vertical="center"/>
    </xf>
    <xf numFmtId="0" fontId="15" fillId="7" borderId="29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 vertical="center"/>
    </xf>
    <xf numFmtId="0" fontId="15" fillId="13" borderId="32" xfId="0" applyFont="1" applyFill="1" applyBorder="1" applyAlignment="1">
      <alignment horizontal="center" vertical="center"/>
    </xf>
    <xf numFmtId="0" fontId="15" fillId="13" borderId="13" xfId="0" applyFont="1" applyFill="1" applyBorder="1" applyAlignment="1">
      <alignment horizontal="center" vertical="center"/>
    </xf>
    <xf numFmtId="0" fontId="15" fillId="13" borderId="30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15" borderId="13" xfId="0" applyFont="1" applyFill="1" applyBorder="1" applyAlignment="1">
      <alignment horizontal="center" vertical="center"/>
    </xf>
    <xf numFmtId="0" fontId="15" fillId="15" borderId="30" xfId="0" applyFont="1" applyFill="1" applyBorder="1" applyAlignment="1">
      <alignment horizontal="center" vertical="center"/>
    </xf>
    <xf numFmtId="0" fontId="15" fillId="13" borderId="29" xfId="0" applyFont="1" applyFill="1" applyBorder="1" applyAlignment="1">
      <alignment horizontal="center" vertical="center"/>
    </xf>
    <xf numFmtId="0" fontId="15" fillId="16" borderId="13" xfId="0" applyFont="1" applyFill="1" applyBorder="1" applyAlignment="1">
      <alignment horizontal="center" vertical="center"/>
    </xf>
    <xf numFmtId="0" fontId="15" fillId="16" borderId="30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readingOrder="2"/>
    </xf>
    <xf numFmtId="0" fontId="15" fillId="20" borderId="29" xfId="0" applyFont="1" applyFill="1" applyBorder="1" applyAlignment="1">
      <alignment horizontal="center" vertical="center"/>
    </xf>
    <xf numFmtId="0" fontId="15" fillId="20" borderId="13" xfId="0" applyFont="1" applyFill="1" applyBorder="1" applyAlignment="1">
      <alignment horizontal="center" vertical="center"/>
    </xf>
    <xf numFmtId="0" fontId="15" fillId="20" borderId="30" xfId="0" applyFont="1" applyFill="1" applyBorder="1" applyAlignment="1">
      <alignment horizontal="center" vertical="center"/>
    </xf>
    <xf numFmtId="0" fontId="15" fillId="12" borderId="19" xfId="0" applyFont="1" applyFill="1" applyBorder="1" applyAlignment="1">
      <alignment horizontal="center" vertical="center"/>
    </xf>
    <xf numFmtId="0" fontId="15" fillId="12" borderId="20" xfId="0" applyFont="1" applyFill="1" applyBorder="1" applyAlignment="1">
      <alignment horizontal="center" vertical="center"/>
    </xf>
    <xf numFmtId="0" fontId="15" fillId="12" borderId="21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13" borderId="38" xfId="0" applyFont="1" applyFill="1" applyBorder="1" applyAlignment="1">
      <alignment horizontal="center" vertical="center"/>
    </xf>
    <xf numFmtId="0" fontId="4" fillId="13" borderId="26" xfId="0" applyFont="1" applyFill="1" applyBorder="1" applyAlignment="1">
      <alignment horizontal="center" vertical="center"/>
    </xf>
    <xf numFmtId="0" fontId="4" fillId="13" borderId="35" xfId="0" applyFont="1" applyFill="1" applyBorder="1" applyAlignment="1">
      <alignment horizontal="center" vertical="center"/>
    </xf>
    <xf numFmtId="164" fontId="13" fillId="13" borderId="0" xfId="1" applyNumberFormat="1" applyFont="1" applyFill="1" applyBorder="1" applyAlignment="1">
      <alignment horizontal="right" readingOrder="1"/>
    </xf>
    <xf numFmtId="0" fontId="15" fillId="5" borderId="39" xfId="0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0" fontId="4" fillId="13" borderId="34" xfId="0" applyFont="1" applyFill="1" applyBorder="1" applyAlignment="1">
      <alignment horizontal="center" vertical="center"/>
    </xf>
    <xf numFmtId="0" fontId="4" fillId="13" borderId="41" xfId="0" applyFont="1" applyFill="1" applyBorder="1" applyAlignment="1">
      <alignment horizontal="center" vertical="center"/>
    </xf>
    <xf numFmtId="0" fontId="4" fillId="13" borderId="58" xfId="0" applyFont="1" applyFill="1" applyBorder="1" applyAlignment="1">
      <alignment horizontal="center" vertical="center"/>
    </xf>
    <xf numFmtId="0" fontId="4" fillId="13" borderId="59" xfId="0" applyFont="1" applyFill="1" applyBorder="1" applyAlignment="1">
      <alignment horizontal="center" vertical="center"/>
    </xf>
    <xf numFmtId="0" fontId="4" fillId="13" borderId="61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3" fillId="13" borderId="45" xfId="0" applyFont="1" applyFill="1" applyBorder="1" applyAlignment="1">
      <alignment horizontal="center" vertical="center"/>
    </xf>
    <xf numFmtId="0" fontId="13" fillId="13" borderId="4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readingOrder="2"/>
    </xf>
    <xf numFmtId="164" fontId="13" fillId="13" borderId="31" xfId="1" applyNumberFormat="1" applyFont="1" applyFill="1" applyBorder="1" applyAlignment="1">
      <alignment horizontal="right"/>
    </xf>
    <xf numFmtId="164" fontId="13" fillId="13" borderId="0" xfId="1" applyNumberFormat="1" applyFont="1" applyFill="1" applyBorder="1" applyAlignment="1">
      <alignment horizontal="right"/>
    </xf>
    <xf numFmtId="164" fontId="13" fillId="13" borderId="0" xfId="1" applyNumberFormat="1" applyFont="1" applyFill="1" applyBorder="1" applyAlignment="1">
      <alignment horizontal="right" vertical="center" readingOrder="1"/>
    </xf>
    <xf numFmtId="0" fontId="15" fillId="3" borderId="16" xfId="0" applyFont="1" applyFill="1" applyBorder="1" applyAlignment="1">
      <alignment horizontal="center" vertical="center"/>
    </xf>
    <xf numFmtId="0" fontId="15" fillId="3" borderId="53" xfId="0" applyFont="1" applyFill="1" applyBorder="1" applyAlignment="1">
      <alignment horizontal="center" vertical="center"/>
    </xf>
    <xf numFmtId="0" fontId="19" fillId="13" borderId="44" xfId="0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2" borderId="13" xfId="0" applyFont="1" applyFill="1" applyBorder="1" applyAlignment="1">
      <alignment horizontal="center" vertical="center"/>
    </xf>
    <xf numFmtId="0" fontId="13" fillId="13" borderId="57" xfId="0" applyFont="1" applyFill="1" applyBorder="1" applyAlignment="1">
      <alignment horizontal="right" vertical="center" wrapText="1" readingOrder="2"/>
    </xf>
    <xf numFmtId="0" fontId="13" fillId="13" borderId="57" xfId="0" applyFont="1" applyFill="1" applyBorder="1" applyAlignment="1">
      <alignment horizontal="right" vertical="center" readingOrder="2"/>
    </xf>
    <xf numFmtId="0" fontId="32" fillId="0" borderId="15" xfId="0" applyFont="1" applyBorder="1" applyAlignment="1">
      <alignment horizontal="right" wrapText="1"/>
    </xf>
    <xf numFmtId="165" fontId="4" fillId="13" borderId="50" xfId="1" applyNumberFormat="1" applyFont="1" applyFill="1" applyBorder="1" applyAlignment="1">
      <alignment horizontal="center" vertical="center"/>
    </xf>
    <xf numFmtId="165" fontId="3" fillId="13" borderId="56" xfId="6" applyNumberFormat="1" applyFont="1" applyFill="1" applyBorder="1" applyAlignment="1">
      <alignment horizontal="center" vertical="center"/>
    </xf>
    <xf numFmtId="165" fontId="4" fillId="13" borderId="56" xfId="1" applyNumberFormat="1" applyFont="1" applyFill="1" applyBorder="1" applyAlignment="1">
      <alignment horizontal="center" vertical="center"/>
    </xf>
    <xf numFmtId="165" fontId="13" fillId="13" borderId="56" xfId="1" applyNumberFormat="1" applyFont="1" applyFill="1" applyBorder="1" applyAlignment="1">
      <alignment horizontal="center" vertical="center"/>
    </xf>
    <xf numFmtId="165" fontId="4" fillId="13" borderId="51" xfId="1" applyNumberFormat="1" applyFont="1" applyFill="1" applyBorder="1" applyAlignment="1">
      <alignment horizontal="center" vertical="center"/>
    </xf>
    <xf numFmtId="165" fontId="4" fillId="13" borderId="60" xfId="1" applyNumberFormat="1" applyFont="1" applyFill="1" applyBorder="1" applyAlignment="1">
      <alignment horizontal="center" vertical="center"/>
    </xf>
  </cellXfs>
  <cellStyles count="7">
    <cellStyle name="Comma" xfId="1" builtinId="3"/>
    <cellStyle name="Comma 2" xfId="4"/>
    <cellStyle name="Comma 2 2" xfId="5"/>
    <cellStyle name="Comma 3" xfId="6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colors>
    <mruColors>
      <color rgb="FFB18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62;&#1575;&#1587;&#1582;/bank%20mell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662;&#1575;&#1587;&#1582;/bank%20keshavarz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662;&#1575;&#1587;&#1582;/bank%20mask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398/&#1606;&#1605;&#1575;&#1740;&#1575;&#1585;%20&#1605;&#1575;&#1607;&#1575;&#1606;&#1607;%20&#1587;&#1575;&#1604;%201398/&#1606;&#1605;&#1575;&#1740;&#1575;&#1585;%20&#1578;&#1740;&#1585;&#1605;&#1575;&#1607;%201398/&#1576;&#1740;&#1605;&#1607;/&#1580;&#1583;&#1608;&#1604;%20&#1576;&#1740;&#1605;&#1607;-%203&#1605;&#1575;&#1607;&#1607;%20&#1605;&#1606;&#1578;&#1607;&#1740;%20&#1576;&#1607;%20%20&#1582;&#1585;&#1583;&#1575;&#1583;%20&#1605;&#1575;&#1607;%20&#1587;&#1575;&#1604;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صل  بهار 98"/>
    </sheetNames>
    <sheetDataSet>
      <sheetData sheetId="0">
        <row r="4">
          <cell r="E4">
            <v>822846</v>
          </cell>
          <cell r="F4">
            <v>0</v>
          </cell>
        </row>
        <row r="11">
          <cell r="A11">
            <v>2853983</v>
          </cell>
          <cell r="B11">
            <v>6840062</v>
          </cell>
          <cell r="C11">
            <v>2192740</v>
          </cell>
          <cell r="D11">
            <v>20861234</v>
          </cell>
          <cell r="E11">
            <v>6956439</v>
          </cell>
          <cell r="F11">
            <v>1971302</v>
          </cell>
        </row>
        <row r="17">
          <cell r="A17">
            <v>11720545</v>
          </cell>
          <cell r="B17">
            <v>1937421</v>
          </cell>
          <cell r="C17">
            <v>8328829</v>
          </cell>
          <cell r="D17">
            <v>1971302</v>
          </cell>
          <cell r="E17">
            <v>58780</v>
          </cell>
          <cell r="F17">
            <v>11378</v>
          </cell>
        </row>
        <row r="23">
          <cell r="E23">
            <v>474243</v>
          </cell>
          <cell r="F23">
            <v>16543127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بانکها"/>
    </sheetNames>
    <sheetDataSet>
      <sheetData sheetId="0">
        <row r="4">
          <cell r="F4">
            <v>39882181</v>
          </cell>
          <cell r="G4">
            <v>660658</v>
          </cell>
        </row>
        <row r="11">
          <cell r="D11">
            <v>34428434</v>
          </cell>
          <cell r="G11">
            <v>4170719</v>
          </cell>
          <cell r="I11">
            <v>1867197</v>
          </cell>
        </row>
        <row r="19">
          <cell r="D19">
            <v>11953847</v>
          </cell>
          <cell r="E19">
            <v>142203</v>
          </cell>
          <cell r="F19">
            <v>14789540</v>
          </cell>
          <cell r="G19">
            <v>1867197</v>
          </cell>
          <cell r="H19">
            <v>1560936</v>
          </cell>
          <cell r="I19">
            <v>49507</v>
          </cell>
        </row>
        <row r="26">
          <cell r="F26">
            <v>158709</v>
          </cell>
          <cell r="G26">
            <v>214515</v>
          </cell>
          <cell r="H26">
            <v>9729896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بانکها"/>
    </sheetNames>
    <sheetDataSet>
      <sheetData sheetId="0">
        <row r="4">
          <cell r="F4">
            <v>34886800</v>
          </cell>
          <cell r="G4">
            <v>1426</v>
          </cell>
        </row>
        <row r="11">
          <cell r="E11">
            <v>11547.155278</v>
          </cell>
          <cell r="F11">
            <v>69056987.411011502</v>
          </cell>
          <cell r="G11">
            <v>1477209.486787</v>
          </cell>
          <cell r="H11">
            <v>0</v>
          </cell>
          <cell r="I11">
            <v>1076355.9469234999</v>
          </cell>
        </row>
        <row r="19">
          <cell r="D19">
            <v>60620824.112342991</v>
          </cell>
          <cell r="E19">
            <v>36737.280965500002</v>
          </cell>
          <cell r="F19">
            <v>4807609.1121589998</v>
          </cell>
          <cell r="G19">
            <v>1076355.9469234999</v>
          </cell>
          <cell r="H19">
            <v>455.70385599999997</v>
          </cell>
        </row>
        <row r="26">
          <cell r="F26">
            <v>5080117.8437529998</v>
          </cell>
          <cell r="H26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بيمه کل"/>
      <sheetName val="بيمه البرز کل"/>
      <sheetName val="بيمه  البرز 4"/>
      <sheetName val="بيمه  البرز 3"/>
      <sheetName val="بيمه  البرز 2"/>
      <sheetName val="بيمه البرز 1"/>
      <sheetName val="بيمه دانا کل"/>
      <sheetName val="بيمه  دانا 4"/>
      <sheetName val="بيمه دانا 3"/>
      <sheetName val="بيمه دانا 2"/>
      <sheetName val="بيمه  دانا 1"/>
      <sheetName val="بيمه  آسیا"/>
      <sheetName val="بيمه ایران "/>
    </sheetNames>
    <sheetDataSet>
      <sheetData sheetId="0"/>
      <sheetData sheetId="1">
        <row r="5">
          <cell r="E5">
            <v>25386.400000000001</v>
          </cell>
          <cell r="F5">
            <v>6264.2</v>
          </cell>
        </row>
        <row r="6">
          <cell r="E6">
            <v>2495.1</v>
          </cell>
          <cell r="F6">
            <v>940.7</v>
          </cell>
        </row>
        <row r="7">
          <cell r="E7">
            <v>23983.200000000001</v>
          </cell>
          <cell r="F7">
            <v>15656.7</v>
          </cell>
        </row>
        <row r="8">
          <cell r="E8">
            <v>11103.8</v>
          </cell>
          <cell r="F8">
            <v>1499.9</v>
          </cell>
        </row>
        <row r="9">
          <cell r="E9">
            <v>85202.9</v>
          </cell>
          <cell r="F9">
            <v>22482</v>
          </cell>
        </row>
        <row r="10">
          <cell r="E10">
            <v>16660</v>
          </cell>
          <cell r="F10">
            <v>446</v>
          </cell>
        </row>
        <row r="11">
          <cell r="E11">
            <v>641.20000000000005</v>
          </cell>
          <cell r="F11">
            <v>35</v>
          </cell>
        </row>
        <row r="12">
          <cell r="E12">
            <v>10805.7</v>
          </cell>
          <cell r="F12">
            <v>30518.7</v>
          </cell>
        </row>
        <row r="13">
          <cell r="E13">
            <v>17348.45</v>
          </cell>
          <cell r="F13">
            <v>5519.3</v>
          </cell>
        </row>
      </sheetData>
      <sheetData sheetId="2"/>
      <sheetData sheetId="3"/>
      <sheetData sheetId="4"/>
      <sheetData sheetId="5"/>
      <sheetData sheetId="6">
        <row r="5">
          <cell r="E5">
            <v>9592.2999999999993</v>
          </cell>
          <cell r="F5">
            <v>1769.25</v>
          </cell>
        </row>
        <row r="6">
          <cell r="E6">
            <v>3464.6</v>
          </cell>
          <cell r="F6">
            <v>101.7</v>
          </cell>
        </row>
        <row r="7">
          <cell r="E7">
            <v>25501.1</v>
          </cell>
          <cell r="F7">
            <v>10734.599999999999</v>
          </cell>
        </row>
        <row r="8">
          <cell r="E8">
            <v>21043.7</v>
          </cell>
          <cell r="F8">
            <v>8015.4</v>
          </cell>
        </row>
        <row r="9">
          <cell r="E9">
            <v>161695.5</v>
          </cell>
          <cell r="F9">
            <v>88454.37999999999</v>
          </cell>
        </row>
        <row r="10">
          <cell r="E10">
            <v>44100.9</v>
          </cell>
          <cell r="F10">
            <v>7842.3</v>
          </cell>
        </row>
        <row r="11">
          <cell r="E11">
            <v>1920.2</v>
          </cell>
          <cell r="F11">
            <v>135.39999999999998</v>
          </cell>
        </row>
        <row r="12">
          <cell r="E12">
            <v>18891.800000000003</v>
          </cell>
          <cell r="F12">
            <v>58732.799999999996</v>
          </cell>
        </row>
        <row r="13">
          <cell r="E13">
            <v>16741.8</v>
          </cell>
          <cell r="F13">
            <v>3858.8</v>
          </cell>
        </row>
      </sheetData>
      <sheetData sheetId="7"/>
      <sheetData sheetId="8"/>
      <sheetData sheetId="9"/>
      <sheetData sheetId="10"/>
      <sheetData sheetId="11">
        <row r="5">
          <cell r="E5">
            <v>34744</v>
          </cell>
          <cell r="F5">
            <v>19397</v>
          </cell>
        </row>
        <row r="6">
          <cell r="E6">
            <v>20995</v>
          </cell>
          <cell r="F6">
            <v>2191</v>
          </cell>
        </row>
        <row r="7">
          <cell r="E7">
            <v>71863</v>
          </cell>
          <cell r="F7">
            <v>35551</v>
          </cell>
        </row>
        <row r="8">
          <cell r="E8">
            <v>37637</v>
          </cell>
          <cell r="F8">
            <v>17028</v>
          </cell>
        </row>
        <row r="9">
          <cell r="E9">
            <v>291349</v>
          </cell>
          <cell r="F9">
            <v>107913</v>
          </cell>
        </row>
        <row r="10">
          <cell r="E10">
            <v>71646</v>
          </cell>
          <cell r="F10">
            <v>11934</v>
          </cell>
        </row>
        <row r="11">
          <cell r="F11">
            <v>298</v>
          </cell>
        </row>
        <row r="12">
          <cell r="E12">
            <v>111362</v>
          </cell>
          <cell r="F12">
            <v>80767</v>
          </cell>
        </row>
        <row r="13">
          <cell r="E13">
            <v>33762</v>
          </cell>
          <cell r="F13">
            <v>9244</v>
          </cell>
        </row>
      </sheetData>
      <sheetData sheetId="12">
        <row r="5">
          <cell r="E5">
            <v>39590.300000000003</v>
          </cell>
          <cell r="F5">
            <v>29512.2</v>
          </cell>
        </row>
        <row r="6">
          <cell r="E6">
            <v>797.1</v>
          </cell>
          <cell r="F6">
            <v>0</v>
          </cell>
        </row>
        <row r="7">
          <cell r="E7">
            <v>123185.8</v>
          </cell>
          <cell r="F7">
            <v>53449.4</v>
          </cell>
        </row>
        <row r="8">
          <cell r="E8">
            <v>102208</v>
          </cell>
          <cell r="F8">
            <v>58946.5</v>
          </cell>
        </row>
        <row r="9">
          <cell r="E9">
            <v>668302.30000000005</v>
          </cell>
          <cell r="F9">
            <v>312042.5</v>
          </cell>
        </row>
        <row r="10">
          <cell r="E10">
            <v>102217.9</v>
          </cell>
          <cell r="F10">
            <v>58352.6</v>
          </cell>
        </row>
        <row r="12">
          <cell r="E12">
            <v>12305.9</v>
          </cell>
          <cell r="F12">
            <v>66331.990000000005</v>
          </cell>
        </row>
        <row r="13">
          <cell r="E13">
            <v>105896.9</v>
          </cell>
          <cell r="F13">
            <v>54760.800000000003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G549"/>
  <sheetViews>
    <sheetView rightToLeft="1" tabSelected="1" topLeftCell="A373" zoomScale="70" zoomScaleNormal="70" zoomScaleSheetLayoutView="80" zoomScalePageLayoutView="55" workbookViewId="0">
      <selection activeCell="E69" sqref="E69"/>
    </sheetView>
  </sheetViews>
  <sheetFormatPr defaultRowHeight="20.25" x14ac:dyDescent="0.25"/>
  <cols>
    <col min="1" max="1" width="10" customWidth="1"/>
    <col min="2" max="2" width="29.140625" style="3" customWidth="1"/>
    <col min="3" max="3" width="66.42578125" style="2" customWidth="1"/>
    <col min="4" max="4" width="31.42578125" style="1" customWidth="1"/>
    <col min="5" max="5" width="41.140625" style="368" customWidth="1"/>
    <col min="6" max="6" width="44.85546875" style="161" customWidth="1"/>
    <col min="7" max="7" width="31.28515625" style="143" customWidth="1"/>
    <col min="8" max="8" width="9.7109375" customWidth="1"/>
    <col min="9" max="10" width="9.140625" customWidth="1"/>
  </cols>
  <sheetData>
    <row r="1" spans="1:7" ht="32.25" x14ac:dyDescent="0.2">
      <c r="A1" s="475" t="s">
        <v>63</v>
      </c>
      <c r="B1" s="475"/>
      <c r="C1" s="475"/>
      <c r="D1" s="475"/>
      <c r="E1" s="475"/>
      <c r="F1" s="156"/>
    </row>
    <row r="2" spans="1:7" ht="41.25" thickBot="1" x14ac:dyDescent="0.25">
      <c r="A2" s="448" t="s">
        <v>90</v>
      </c>
      <c r="B2" s="448"/>
      <c r="C2" s="448"/>
      <c r="D2" s="448"/>
      <c r="E2" s="448"/>
    </row>
    <row r="3" spans="1:7" ht="33.75" thickTop="1" thickBot="1" x14ac:dyDescent="0.25">
      <c r="A3" s="18" t="s">
        <v>0</v>
      </c>
      <c r="B3" s="19" t="s">
        <v>1</v>
      </c>
      <c r="C3" s="19" t="s">
        <v>18</v>
      </c>
      <c r="D3" s="19" t="s">
        <v>26</v>
      </c>
      <c r="E3" s="362" t="s">
        <v>272</v>
      </c>
    </row>
    <row r="4" spans="1:7" ht="41.25" customHeight="1" thickTop="1" x14ac:dyDescent="0.2">
      <c r="A4" s="4">
        <v>1</v>
      </c>
      <c r="B4" s="482" t="s">
        <v>56</v>
      </c>
      <c r="C4" s="150" t="s">
        <v>125</v>
      </c>
      <c r="D4" s="37" t="s">
        <v>17</v>
      </c>
      <c r="E4" s="403">
        <f>E249+E265+E281+E297+E313+E329+E345+E361+E377+E393+E409+E425</f>
        <v>390005679</v>
      </c>
      <c r="F4" s="163"/>
      <c r="G4" s="185"/>
    </row>
    <row r="5" spans="1:7" ht="33" customHeight="1" x14ac:dyDescent="0.2">
      <c r="A5" s="5">
        <f>A4+1</f>
        <v>2</v>
      </c>
      <c r="B5" s="483"/>
      <c r="C5" s="151" t="s">
        <v>96</v>
      </c>
      <c r="D5" s="38" t="s">
        <v>17</v>
      </c>
      <c r="E5" s="404">
        <f>E6</f>
        <v>358849729</v>
      </c>
      <c r="F5" s="163"/>
      <c r="G5" s="185"/>
    </row>
    <row r="6" spans="1:7" ht="33" customHeight="1" x14ac:dyDescent="0.2">
      <c r="A6" s="6">
        <v>3</v>
      </c>
      <c r="B6" s="483"/>
      <c r="C6" s="152" t="s">
        <v>97</v>
      </c>
      <c r="D6" s="39" t="s">
        <v>17</v>
      </c>
      <c r="E6" s="404">
        <f t="shared" ref="E6:E19" si="0">E251+E267+E283+E299+E315+E331+E347+E363+E379+E395+E411+E427</f>
        <v>358849729</v>
      </c>
      <c r="F6" s="163"/>
      <c r="G6" s="185"/>
    </row>
    <row r="7" spans="1:7" ht="33" customHeight="1" x14ac:dyDescent="0.2">
      <c r="A7" s="5">
        <f t="shared" ref="A7:A20" si="1">A6+1</f>
        <v>4</v>
      </c>
      <c r="B7" s="483"/>
      <c r="C7" s="20" t="s">
        <v>126</v>
      </c>
      <c r="D7" s="39" t="s">
        <v>17</v>
      </c>
      <c r="E7" s="404">
        <f t="shared" si="0"/>
        <v>69229814</v>
      </c>
      <c r="F7" s="163"/>
      <c r="G7" s="185"/>
    </row>
    <row r="8" spans="1:7" ht="33" customHeight="1" x14ac:dyDescent="0.2">
      <c r="A8" s="7">
        <f>A7+1</f>
        <v>5</v>
      </c>
      <c r="B8" s="483"/>
      <c r="C8" s="153" t="s">
        <v>98</v>
      </c>
      <c r="D8" s="39" t="s">
        <v>17</v>
      </c>
      <c r="E8" s="404">
        <f t="shared" si="0"/>
        <v>137212115.56628948</v>
      </c>
      <c r="F8" s="163"/>
      <c r="G8" s="185"/>
    </row>
    <row r="9" spans="1:7" ht="33" customHeight="1" x14ac:dyDescent="0.2">
      <c r="A9" s="5">
        <f>A8+1</f>
        <v>6</v>
      </c>
      <c r="B9" s="483"/>
      <c r="C9" s="154" t="s">
        <v>99</v>
      </c>
      <c r="D9" s="38" t="s">
        <v>17</v>
      </c>
      <c r="E9" s="405">
        <f t="shared" si="0"/>
        <v>152407799.43371049</v>
      </c>
      <c r="F9" s="163"/>
      <c r="G9" s="185"/>
    </row>
    <row r="10" spans="1:7" ht="33" customHeight="1" x14ac:dyDescent="0.55000000000000004">
      <c r="A10" s="8">
        <f t="shared" si="1"/>
        <v>7</v>
      </c>
      <c r="B10" s="483"/>
      <c r="C10" s="152" t="s">
        <v>100</v>
      </c>
      <c r="D10" s="38" t="s">
        <v>17</v>
      </c>
      <c r="E10" s="405">
        <f t="shared" si="0"/>
        <v>358849730</v>
      </c>
      <c r="F10" s="163"/>
      <c r="G10" s="185"/>
    </row>
    <row r="11" spans="1:7" ht="33" customHeight="1" x14ac:dyDescent="0.55000000000000004">
      <c r="A11" s="9">
        <f t="shared" si="1"/>
        <v>8</v>
      </c>
      <c r="B11" s="483"/>
      <c r="C11" s="153" t="s">
        <v>101</v>
      </c>
      <c r="D11" s="38" t="s">
        <v>17</v>
      </c>
      <c r="E11" s="404">
        <f t="shared" si="0"/>
        <v>16707346.9469235</v>
      </c>
      <c r="F11" s="163"/>
      <c r="G11" s="185"/>
    </row>
    <row r="12" spans="1:7" ht="33" customHeight="1" x14ac:dyDescent="0.55000000000000004">
      <c r="A12" s="9">
        <f t="shared" si="1"/>
        <v>9</v>
      </c>
      <c r="B12" s="483"/>
      <c r="C12" s="153" t="s">
        <v>102</v>
      </c>
      <c r="D12" s="39" t="s">
        <v>17</v>
      </c>
      <c r="E12" s="406">
        <f t="shared" si="0"/>
        <v>167192536.11234298</v>
      </c>
      <c r="F12" s="163"/>
      <c r="G12" s="185"/>
    </row>
    <row r="13" spans="1:7" ht="33" customHeight="1" x14ac:dyDescent="0.55000000000000004">
      <c r="A13" s="9">
        <f t="shared" si="1"/>
        <v>10</v>
      </c>
      <c r="B13" s="483"/>
      <c r="C13" s="153" t="s">
        <v>103</v>
      </c>
      <c r="D13" s="39" t="s">
        <v>17</v>
      </c>
      <c r="E13" s="404">
        <f t="shared" si="0"/>
        <v>78864599.112158999</v>
      </c>
      <c r="F13" s="163"/>
      <c r="G13" s="185"/>
    </row>
    <row r="14" spans="1:7" ht="33" customHeight="1" x14ac:dyDescent="0.55000000000000004">
      <c r="A14" s="9">
        <f t="shared" si="1"/>
        <v>11</v>
      </c>
      <c r="B14" s="483"/>
      <c r="C14" s="153" t="s">
        <v>104</v>
      </c>
      <c r="D14" s="39" t="s">
        <v>17</v>
      </c>
      <c r="E14" s="404">
        <f t="shared" si="0"/>
        <v>10804912.2809655</v>
      </c>
      <c r="F14" s="163"/>
      <c r="G14" s="185"/>
    </row>
    <row r="15" spans="1:7" ht="33" customHeight="1" x14ac:dyDescent="0.55000000000000004">
      <c r="A15" s="8">
        <f t="shared" si="1"/>
        <v>12</v>
      </c>
      <c r="B15" s="483"/>
      <c r="C15" s="153" t="s">
        <v>105</v>
      </c>
      <c r="D15" s="39" t="s">
        <v>17</v>
      </c>
      <c r="E15" s="404">
        <f t="shared" si="0"/>
        <v>1407472</v>
      </c>
      <c r="F15" s="163"/>
      <c r="G15" s="185"/>
    </row>
    <row r="16" spans="1:7" ht="33" customHeight="1" x14ac:dyDescent="0.55000000000000004">
      <c r="A16" s="9">
        <f t="shared" si="1"/>
        <v>13</v>
      </c>
      <c r="B16" s="483"/>
      <c r="C16" s="153" t="s">
        <v>106</v>
      </c>
      <c r="D16" s="39" t="s">
        <v>17</v>
      </c>
      <c r="E16" s="404">
        <f t="shared" si="0"/>
        <v>16109032.843752999</v>
      </c>
      <c r="F16" s="163"/>
      <c r="G16" s="185"/>
    </row>
    <row r="17" spans="1:7" ht="33" customHeight="1" x14ac:dyDescent="0.55000000000000004">
      <c r="A17" s="9">
        <f t="shared" si="1"/>
        <v>14</v>
      </c>
      <c r="B17" s="483"/>
      <c r="C17" s="153" t="s">
        <v>107</v>
      </c>
      <c r="D17" s="39" t="s">
        <v>17</v>
      </c>
      <c r="E17" s="406">
        <f t="shared" si="0"/>
        <v>1775841.703856</v>
      </c>
      <c r="F17" s="163"/>
      <c r="G17" s="185"/>
    </row>
    <row r="18" spans="1:7" ht="33" customHeight="1" x14ac:dyDescent="0.55000000000000004">
      <c r="A18" s="8">
        <f t="shared" si="1"/>
        <v>15</v>
      </c>
      <c r="B18" s="483"/>
      <c r="C18" s="154" t="s">
        <v>108</v>
      </c>
      <c r="D18" s="39" t="s">
        <v>17</v>
      </c>
      <c r="E18" s="404">
        <f t="shared" si="0"/>
        <v>65987989</v>
      </c>
      <c r="F18" s="163"/>
      <c r="G18" s="185"/>
    </row>
    <row r="19" spans="1:7" ht="33" customHeight="1" thickBot="1" x14ac:dyDescent="0.6">
      <c r="A19" s="17">
        <f t="shared" si="1"/>
        <v>16</v>
      </c>
      <c r="B19" s="484"/>
      <c r="C19" s="155" t="s">
        <v>127</v>
      </c>
      <c r="D19" s="319" t="s">
        <v>17</v>
      </c>
      <c r="E19" s="407">
        <f t="shared" si="0"/>
        <v>5538611</v>
      </c>
      <c r="F19" s="163"/>
      <c r="G19" s="185"/>
    </row>
    <row r="20" spans="1:7" ht="33" customHeight="1" thickTop="1" x14ac:dyDescent="0.55000000000000004">
      <c r="A20" s="306">
        <f t="shared" si="1"/>
        <v>17</v>
      </c>
      <c r="B20" s="485" t="s">
        <v>57</v>
      </c>
      <c r="C20" s="307" t="s">
        <v>27</v>
      </c>
      <c r="D20" s="320" t="s">
        <v>17</v>
      </c>
      <c r="E20" s="408">
        <f>E447+E469+E491+E513</f>
        <v>2327944.85</v>
      </c>
      <c r="F20" s="162"/>
      <c r="G20" s="330"/>
    </row>
    <row r="21" spans="1:7" ht="33" customHeight="1" x14ac:dyDescent="0.55000000000000004">
      <c r="A21" s="308">
        <v>18</v>
      </c>
      <c r="B21" s="485"/>
      <c r="C21" s="309" t="s">
        <v>28</v>
      </c>
      <c r="D21" s="320" t="s">
        <v>17</v>
      </c>
      <c r="E21" s="408">
        <f t="shared" ref="E21:E41" si="2">E448+E470+E492+E514</f>
        <v>234624.8</v>
      </c>
    </row>
    <row r="22" spans="1:7" ht="33" customHeight="1" x14ac:dyDescent="0.55000000000000004">
      <c r="A22" s="310">
        <v>19</v>
      </c>
      <c r="B22" s="485"/>
      <c r="C22" s="311" t="s">
        <v>29</v>
      </c>
      <c r="D22" s="320" t="s">
        <v>17</v>
      </c>
      <c r="E22" s="408">
        <f t="shared" si="2"/>
        <v>1623075.3</v>
      </c>
    </row>
    <row r="23" spans="1:7" ht="33" customHeight="1" x14ac:dyDescent="0.55000000000000004">
      <c r="A23" s="310">
        <v>20</v>
      </c>
      <c r="B23" s="485"/>
      <c r="C23" s="312" t="s">
        <v>31</v>
      </c>
      <c r="D23" s="320" t="s">
        <v>17</v>
      </c>
      <c r="E23" s="409">
        <f t="shared" si="2"/>
        <v>171992.5</v>
      </c>
    </row>
    <row r="24" spans="1:7" ht="33" customHeight="1" x14ac:dyDescent="0.55000000000000004">
      <c r="A24" s="310">
        <v>21</v>
      </c>
      <c r="B24" s="485"/>
      <c r="C24" s="312" t="s">
        <v>32</v>
      </c>
      <c r="D24" s="321" t="s">
        <v>17</v>
      </c>
      <c r="E24" s="408">
        <f t="shared" si="2"/>
        <v>1206549.7</v>
      </c>
    </row>
    <row r="25" spans="1:7" ht="33" customHeight="1" x14ac:dyDescent="0.55000000000000004">
      <c r="A25" s="310">
        <v>22</v>
      </c>
      <c r="B25" s="485"/>
      <c r="C25" s="313" t="s">
        <v>33</v>
      </c>
      <c r="D25" s="322" t="s">
        <v>17</v>
      </c>
      <c r="E25" s="409">
        <f t="shared" si="2"/>
        <v>244533.1</v>
      </c>
    </row>
    <row r="26" spans="1:7" ht="33" customHeight="1" x14ac:dyDescent="0.55000000000000004">
      <c r="A26" s="308">
        <v>23</v>
      </c>
      <c r="B26" s="485"/>
      <c r="C26" s="314" t="s">
        <v>34</v>
      </c>
      <c r="D26" s="320" t="s">
        <v>17</v>
      </c>
      <c r="E26" s="410">
        <f t="shared" si="2"/>
        <v>109313</v>
      </c>
    </row>
    <row r="27" spans="1:7" ht="33" customHeight="1" x14ac:dyDescent="0.55000000000000004">
      <c r="A27" s="308">
        <v>24</v>
      </c>
      <c r="B27" s="485"/>
      <c r="C27" s="314" t="s">
        <v>35</v>
      </c>
      <c r="D27" s="322" t="s">
        <v>17</v>
      </c>
      <c r="E27" s="409">
        <f t="shared" si="2"/>
        <v>6065.4</v>
      </c>
    </row>
    <row r="28" spans="1:7" ht="33" customHeight="1" x14ac:dyDescent="0.55000000000000004">
      <c r="A28" s="310">
        <v>25</v>
      </c>
      <c r="B28" s="485"/>
      <c r="C28" s="314" t="s">
        <v>36</v>
      </c>
      <c r="D28" s="322" t="s">
        <v>17</v>
      </c>
      <c r="E28" s="409">
        <f t="shared" si="2"/>
        <v>27751.799999999996</v>
      </c>
    </row>
    <row r="29" spans="1:7" ht="33" customHeight="1" x14ac:dyDescent="0.55000000000000004">
      <c r="A29" s="310">
        <v>26</v>
      </c>
      <c r="B29" s="485"/>
      <c r="C29" s="315" t="s">
        <v>37</v>
      </c>
      <c r="D29" s="320" t="s">
        <v>17</v>
      </c>
      <c r="E29" s="410">
        <f t="shared" si="2"/>
        <v>153365.40000000002</v>
      </c>
    </row>
    <row r="30" spans="1:7" ht="33" customHeight="1" x14ac:dyDescent="0.55000000000000004">
      <c r="A30" s="310">
        <v>27</v>
      </c>
      <c r="B30" s="485"/>
      <c r="C30" s="315" t="s">
        <v>38</v>
      </c>
      <c r="D30" s="320" t="s">
        <v>17</v>
      </c>
      <c r="E30" s="410">
        <f t="shared" si="2"/>
        <v>173749.15</v>
      </c>
    </row>
    <row r="31" spans="1:7" ht="33" customHeight="1" x14ac:dyDescent="0.55000000000000004">
      <c r="A31" s="310">
        <v>28</v>
      </c>
      <c r="B31" s="485"/>
      <c r="C31" s="315" t="s">
        <v>39</v>
      </c>
      <c r="D31" s="322" t="s">
        <v>17</v>
      </c>
      <c r="E31" s="410">
        <f t="shared" si="2"/>
        <v>1180726.1200000001</v>
      </c>
      <c r="F31" s="162"/>
      <c r="G31" s="330"/>
    </row>
    <row r="32" spans="1:7" ht="33" customHeight="1" x14ac:dyDescent="0.55000000000000004">
      <c r="A32" s="310">
        <v>29</v>
      </c>
      <c r="B32" s="485"/>
      <c r="C32" s="315" t="s">
        <v>40</v>
      </c>
      <c r="D32" s="320" t="s">
        <v>17</v>
      </c>
      <c r="E32" s="410">
        <f t="shared" si="2"/>
        <v>78574.900000000009</v>
      </c>
    </row>
    <row r="33" spans="1:6" ht="33" customHeight="1" x14ac:dyDescent="0.55000000000000004">
      <c r="A33" s="310">
        <v>30</v>
      </c>
      <c r="B33" s="485"/>
      <c r="C33" s="315" t="s">
        <v>41</v>
      </c>
      <c r="D33" s="320" t="s">
        <v>17</v>
      </c>
      <c r="E33" s="410">
        <f t="shared" si="2"/>
        <v>731773.38</v>
      </c>
    </row>
    <row r="34" spans="1:6" ht="33" customHeight="1" x14ac:dyDescent="0.55000000000000004">
      <c r="A34" s="308">
        <v>31</v>
      </c>
      <c r="B34" s="485"/>
      <c r="C34" s="312" t="s">
        <v>42</v>
      </c>
      <c r="D34" s="320" t="s">
        <v>17</v>
      </c>
      <c r="E34" s="410">
        <f t="shared" si="2"/>
        <v>85489.799999999988</v>
      </c>
    </row>
    <row r="35" spans="1:6" ht="33" customHeight="1" x14ac:dyDescent="0.55000000000000004">
      <c r="A35" s="308">
        <v>32</v>
      </c>
      <c r="B35" s="485"/>
      <c r="C35" s="312" t="s">
        <v>43</v>
      </c>
      <c r="D35" s="320" t="s">
        <v>17</v>
      </c>
      <c r="E35" s="410">
        <f t="shared" si="2"/>
        <v>530891.88</v>
      </c>
    </row>
    <row r="36" spans="1:6" ht="33" customHeight="1" x14ac:dyDescent="0.55000000000000004">
      <c r="A36" s="316">
        <v>33</v>
      </c>
      <c r="B36" s="485"/>
      <c r="C36" s="313" t="s">
        <v>44</v>
      </c>
      <c r="D36" s="320" t="s">
        <v>17</v>
      </c>
      <c r="E36" s="410">
        <f t="shared" si="2"/>
        <v>115391.7</v>
      </c>
    </row>
    <row r="37" spans="1:6" ht="33" customHeight="1" x14ac:dyDescent="0.55000000000000004">
      <c r="A37" s="317">
        <v>34</v>
      </c>
      <c r="B37" s="485"/>
      <c r="C37" s="315" t="s">
        <v>45</v>
      </c>
      <c r="D37" s="320" t="s">
        <v>17</v>
      </c>
      <c r="E37" s="410">
        <f t="shared" si="2"/>
        <v>56942.649999999994</v>
      </c>
    </row>
    <row r="38" spans="1:6" ht="33" customHeight="1" x14ac:dyDescent="0.55000000000000004">
      <c r="A38" s="310">
        <v>35</v>
      </c>
      <c r="B38" s="485"/>
      <c r="C38" s="315" t="s">
        <v>46</v>
      </c>
      <c r="D38" s="320" t="s">
        <v>17</v>
      </c>
      <c r="E38" s="410">
        <f t="shared" si="2"/>
        <v>468.4</v>
      </c>
    </row>
    <row r="39" spans="1:6" ht="33" customHeight="1" x14ac:dyDescent="0.55000000000000004">
      <c r="A39" s="310">
        <v>36</v>
      </c>
      <c r="B39" s="485"/>
      <c r="C39" s="315" t="s">
        <v>47</v>
      </c>
      <c r="D39" s="320" t="s">
        <v>17</v>
      </c>
      <c r="E39" s="410">
        <f t="shared" si="2"/>
        <v>3233.3999999999996</v>
      </c>
    </row>
    <row r="40" spans="1:6" ht="33" customHeight="1" x14ac:dyDescent="0.55000000000000004">
      <c r="A40" s="310">
        <v>37</v>
      </c>
      <c r="B40" s="485"/>
      <c r="C40" s="314" t="s">
        <v>48</v>
      </c>
      <c r="D40" s="320" t="s">
        <v>17</v>
      </c>
      <c r="E40" s="410">
        <f t="shared" si="2"/>
        <v>236350.49</v>
      </c>
    </row>
    <row r="41" spans="1:6" ht="33" customHeight="1" thickBot="1" x14ac:dyDescent="0.6">
      <c r="A41" s="310">
        <v>38</v>
      </c>
      <c r="B41" s="485"/>
      <c r="C41" s="318" t="s">
        <v>49</v>
      </c>
      <c r="D41" s="323" t="s">
        <v>17</v>
      </c>
      <c r="E41" s="411">
        <f t="shared" si="2"/>
        <v>73382.900000000009</v>
      </c>
    </row>
    <row r="42" spans="1:6" ht="33" customHeight="1" thickTop="1" x14ac:dyDescent="0.55000000000000004">
      <c r="A42" s="157">
        <v>39</v>
      </c>
      <c r="B42" s="464" t="s">
        <v>22</v>
      </c>
      <c r="C42" s="21" t="s">
        <v>2</v>
      </c>
      <c r="D42" s="22" t="s">
        <v>19</v>
      </c>
      <c r="E42" s="419">
        <v>317.5</v>
      </c>
      <c r="F42" s="162"/>
    </row>
    <row r="43" spans="1:6" ht="27.75" customHeight="1" x14ac:dyDescent="0.2">
      <c r="A43" s="455">
        <v>40</v>
      </c>
      <c r="B43" s="465"/>
      <c r="C43" s="23" t="s">
        <v>58</v>
      </c>
      <c r="D43" s="22" t="s">
        <v>19</v>
      </c>
      <c r="E43" s="419">
        <f>SUM(E44:E48)</f>
        <v>302.60000000000002</v>
      </c>
    </row>
    <row r="44" spans="1:6" ht="27.75" customHeight="1" x14ac:dyDescent="0.2">
      <c r="A44" s="456"/>
      <c r="B44" s="465"/>
      <c r="C44" s="24" t="s">
        <v>137</v>
      </c>
      <c r="D44" s="25" t="s">
        <v>19</v>
      </c>
      <c r="E44" s="419">
        <v>248.1</v>
      </c>
    </row>
    <row r="45" spans="1:6" ht="27.75" customHeight="1" x14ac:dyDescent="0.2">
      <c r="A45" s="456"/>
      <c r="B45" s="465"/>
      <c r="C45" s="24" t="s">
        <v>138</v>
      </c>
      <c r="D45" s="22" t="s">
        <v>19</v>
      </c>
      <c r="E45" s="419">
        <v>36.5</v>
      </c>
    </row>
    <row r="46" spans="1:6" ht="27.75" customHeight="1" x14ac:dyDescent="0.2">
      <c r="A46" s="456"/>
      <c r="B46" s="465"/>
      <c r="C46" s="24" t="s">
        <v>276</v>
      </c>
      <c r="D46" s="22" t="s">
        <v>19</v>
      </c>
      <c r="E46" s="419">
        <v>11.9</v>
      </c>
    </row>
    <row r="47" spans="1:6" ht="27.75" customHeight="1" x14ac:dyDescent="0.2">
      <c r="A47" s="456"/>
      <c r="B47" s="465"/>
      <c r="C47" s="24" t="s">
        <v>277</v>
      </c>
      <c r="D47" s="22" t="s">
        <v>19</v>
      </c>
      <c r="E47" s="419">
        <v>3.3</v>
      </c>
    </row>
    <row r="48" spans="1:6" ht="27.75" customHeight="1" x14ac:dyDescent="0.2">
      <c r="A48" s="457"/>
      <c r="B48" s="465"/>
      <c r="C48" s="24" t="s">
        <v>278</v>
      </c>
      <c r="D48" s="22" t="s">
        <v>19</v>
      </c>
      <c r="E48" s="419">
        <v>2.8</v>
      </c>
    </row>
    <row r="49" spans="1:7" ht="33" customHeight="1" x14ac:dyDescent="0.55000000000000004">
      <c r="A49" s="158">
        <v>41</v>
      </c>
      <c r="B49" s="465"/>
      <c r="C49" s="356" t="s">
        <v>3</v>
      </c>
      <c r="D49" s="22" t="s">
        <v>20</v>
      </c>
      <c r="E49" s="419">
        <v>66.099999999999994</v>
      </c>
      <c r="F49" s="162"/>
    </row>
    <row r="50" spans="1:7" ht="33" customHeight="1" x14ac:dyDescent="0.45">
      <c r="A50" s="455">
        <v>42</v>
      </c>
      <c r="B50" s="465"/>
      <c r="C50" s="26" t="s">
        <v>59</v>
      </c>
      <c r="D50" s="22" t="s">
        <v>20</v>
      </c>
      <c r="E50" s="419">
        <f>SUM(E51:E55)</f>
        <v>54.7</v>
      </c>
    </row>
    <row r="51" spans="1:7" ht="33" customHeight="1" x14ac:dyDescent="0.2">
      <c r="A51" s="456"/>
      <c r="B51" s="465"/>
      <c r="C51" s="24" t="s">
        <v>138</v>
      </c>
      <c r="D51" s="22" t="s">
        <v>20</v>
      </c>
      <c r="E51" s="419">
        <v>34.9</v>
      </c>
    </row>
    <row r="52" spans="1:7" ht="33" customHeight="1" x14ac:dyDescent="0.2">
      <c r="A52" s="456"/>
      <c r="B52" s="465"/>
      <c r="C52" s="24" t="s">
        <v>278</v>
      </c>
      <c r="D52" s="22" t="s">
        <v>20</v>
      </c>
      <c r="E52" s="419">
        <v>9.1</v>
      </c>
    </row>
    <row r="53" spans="1:7" ht="33" customHeight="1" x14ac:dyDescent="0.2">
      <c r="A53" s="456"/>
      <c r="B53" s="465"/>
      <c r="C53" s="24" t="s">
        <v>137</v>
      </c>
      <c r="D53" s="22" t="s">
        <v>20</v>
      </c>
      <c r="E53" s="419">
        <v>5.2</v>
      </c>
    </row>
    <row r="54" spans="1:7" ht="33" customHeight="1" x14ac:dyDescent="0.2">
      <c r="A54" s="456"/>
      <c r="B54" s="465"/>
      <c r="C54" s="24" t="s">
        <v>226</v>
      </c>
      <c r="D54" s="22" t="s">
        <v>20</v>
      </c>
      <c r="E54" s="419">
        <v>3.8</v>
      </c>
    </row>
    <row r="55" spans="1:7" ht="33" customHeight="1" thickBot="1" x14ac:dyDescent="0.25">
      <c r="A55" s="456"/>
      <c r="B55" s="465"/>
      <c r="C55" s="24" t="s">
        <v>155</v>
      </c>
      <c r="D55" s="22" t="s">
        <v>20</v>
      </c>
      <c r="E55" s="419">
        <v>1.7</v>
      </c>
    </row>
    <row r="56" spans="1:7" ht="33" customHeight="1" thickTop="1" thickBot="1" x14ac:dyDescent="0.6">
      <c r="A56" s="159">
        <v>43</v>
      </c>
      <c r="B56" s="465"/>
      <c r="C56" s="26" t="s">
        <v>4</v>
      </c>
      <c r="D56" s="22" t="s">
        <v>19</v>
      </c>
      <c r="E56" s="419">
        <v>976.7</v>
      </c>
    </row>
    <row r="57" spans="1:7" ht="33" customHeight="1" thickTop="1" x14ac:dyDescent="0.45">
      <c r="A57" s="458">
        <v>44</v>
      </c>
      <c r="B57" s="465"/>
      <c r="C57" s="26" t="s">
        <v>66</v>
      </c>
      <c r="D57" s="22" t="s">
        <v>19</v>
      </c>
      <c r="E57" s="419">
        <f>SUM(E58:E62)</f>
        <v>965.3</v>
      </c>
    </row>
    <row r="58" spans="1:7" ht="33" customHeight="1" x14ac:dyDescent="0.2">
      <c r="A58" s="456"/>
      <c r="B58" s="465"/>
      <c r="C58" s="24" t="s">
        <v>224</v>
      </c>
      <c r="D58" s="22" t="s">
        <v>19</v>
      </c>
      <c r="E58" s="419">
        <v>450.2</v>
      </c>
    </row>
    <row r="59" spans="1:7" ht="33" customHeight="1" x14ac:dyDescent="0.2">
      <c r="A59" s="456"/>
      <c r="B59" s="465"/>
      <c r="C59" s="24" t="s">
        <v>225</v>
      </c>
      <c r="D59" s="22" t="s">
        <v>19</v>
      </c>
      <c r="E59" s="419">
        <v>396.2</v>
      </c>
    </row>
    <row r="60" spans="1:7" ht="33" customHeight="1" x14ac:dyDescent="0.2">
      <c r="A60" s="456"/>
      <c r="B60" s="465"/>
      <c r="C60" s="24" t="s">
        <v>279</v>
      </c>
      <c r="D60" s="22" t="s">
        <v>19</v>
      </c>
      <c r="E60" s="419">
        <v>96.3</v>
      </c>
    </row>
    <row r="61" spans="1:7" ht="33" customHeight="1" x14ac:dyDescent="0.2">
      <c r="A61" s="456"/>
      <c r="B61" s="465"/>
      <c r="C61" s="24" t="s">
        <v>227</v>
      </c>
      <c r="D61" s="22" t="s">
        <v>19</v>
      </c>
      <c r="E61" s="419">
        <v>12.5</v>
      </c>
    </row>
    <row r="62" spans="1:7" ht="33" customHeight="1" thickBot="1" x14ac:dyDescent="0.25">
      <c r="A62" s="459"/>
      <c r="B62" s="465"/>
      <c r="C62" s="24" t="s">
        <v>280</v>
      </c>
      <c r="D62" s="22" t="s">
        <v>19</v>
      </c>
      <c r="E62" s="419">
        <v>10.1</v>
      </c>
    </row>
    <row r="63" spans="1:7" s="187" customFormat="1" ht="33" customHeight="1" thickTop="1" x14ac:dyDescent="0.2">
      <c r="A63" s="184">
        <v>45</v>
      </c>
      <c r="B63" s="465"/>
      <c r="C63" s="186" t="s">
        <v>50</v>
      </c>
      <c r="D63" s="27" t="s">
        <v>20</v>
      </c>
      <c r="E63" s="419">
        <v>320.7</v>
      </c>
      <c r="F63" s="161"/>
      <c r="G63" s="160"/>
    </row>
    <row r="64" spans="1:7" ht="33" customHeight="1" x14ac:dyDescent="0.45">
      <c r="A64" s="455">
        <v>46</v>
      </c>
      <c r="B64" s="465"/>
      <c r="C64" s="26" t="s">
        <v>65</v>
      </c>
      <c r="D64" s="25" t="s">
        <v>20</v>
      </c>
      <c r="E64" s="419">
        <f>SUM(E65:E69)</f>
        <v>302.49999999999994</v>
      </c>
    </row>
    <row r="65" spans="1:7" ht="33" customHeight="1" x14ac:dyDescent="0.2">
      <c r="A65" s="456"/>
      <c r="B65" s="465"/>
      <c r="C65" s="24" t="s">
        <v>224</v>
      </c>
      <c r="D65" s="22" t="s">
        <v>20</v>
      </c>
      <c r="E65" s="419">
        <v>113.9</v>
      </c>
    </row>
    <row r="66" spans="1:7" ht="33" customHeight="1" x14ac:dyDescent="0.2">
      <c r="A66" s="456"/>
      <c r="B66" s="465"/>
      <c r="C66" s="24" t="s">
        <v>225</v>
      </c>
      <c r="D66" s="22" t="s">
        <v>20</v>
      </c>
      <c r="E66" s="419">
        <v>99.8</v>
      </c>
    </row>
    <row r="67" spans="1:7" ht="33" customHeight="1" x14ac:dyDescent="0.2">
      <c r="A67" s="456"/>
      <c r="B67" s="465"/>
      <c r="C67" s="24" t="s">
        <v>279</v>
      </c>
      <c r="D67" s="22" t="s">
        <v>20</v>
      </c>
      <c r="E67" s="419">
        <v>78.099999999999994</v>
      </c>
    </row>
    <row r="68" spans="1:7" ht="33" customHeight="1" x14ac:dyDescent="0.2">
      <c r="A68" s="456"/>
      <c r="B68" s="465"/>
      <c r="C68" s="24" t="s">
        <v>228</v>
      </c>
      <c r="D68" s="22" t="s">
        <v>20</v>
      </c>
      <c r="E68" s="419">
        <v>5.9</v>
      </c>
    </row>
    <row r="69" spans="1:7" ht="33" customHeight="1" thickBot="1" x14ac:dyDescent="0.25">
      <c r="A69" s="456"/>
      <c r="B69" s="465"/>
      <c r="C69" s="24" t="s">
        <v>281</v>
      </c>
      <c r="D69" s="27" t="s">
        <v>20</v>
      </c>
      <c r="E69" s="419">
        <v>4.8</v>
      </c>
    </row>
    <row r="70" spans="1:7" s="160" customFormat="1" ht="33" customHeight="1" x14ac:dyDescent="0.2">
      <c r="A70" s="460">
        <v>47</v>
      </c>
      <c r="B70" s="468" t="s">
        <v>131</v>
      </c>
      <c r="C70" s="425" t="s">
        <v>67</v>
      </c>
      <c r="D70" s="421" t="s">
        <v>20</v>
      </c>
      <c r="E70" s="489">
        <f>SUM(E71:E80)</f>
        <v>0</v>
      </c>
      <c r="F70" s="161"/>
    </row>
    <row r="71" spans="1:7" ht="33" customHeight="1" x14ac:dyDescent="0.2">
      <c r="A71" s="461"/>
      <c r="B71" s="469"/>
      <c r="C71" s="426"/>
      <c r="D71" s="422" t="s">
        <v>20</v>
      </c>
      <c r="E71" s="490"/>
    </row>
    <row r="72" spans="1:7" ht="33" customHeight="1" x14ac:dyDescent="0.2">
      <c r="A72" s="461"/>
      <c r="B72" s="469"/>
      <c r="C72" s="427"/>
      <c r="D72" s="422" t="s">
        <v>20</v>
      </c>
      <c r="E72" s="491"/>
    </row>
    <row r="73" spans="1:7" ht="33" customHeight="1" x14ac:dyDescent="0.2">
      <c r="A73" s="461"/>
      <c r="B73" s="469"/>
      <c r="C73" s="428"/>
      <c r="D73" s="422" t="s">
        <v>20</v>
      </c>
      <c r="E73" s="491"/>
    </row>
    <row r="74" spans="1:7" ht="33" customHeight="1" x14ac:dyDescent="0.2">
      <c r="A74" s="461"/>
      <c r="B74" s="469"/>
      <c r="C74" s="428"/>
      <c r="D74" s="422" t="s">
        <v>20</v>
      </c>
      <c r="E74" s="491"/>
    </row>
    <row r="75" spans="1:7" ht="33" customHeight="1" x14ac:dyDescent="0.2">
      <c r="A75" s="461"/>
      <c r="B75" s="469"/>
      <c r="C75" s="428"/>
      <c r="D75" s="422" t="s">
        <v>20</v>
      </c>
      <c r="E75" s="491"/>
    </row>
    <row r="76" spans="1:7" s="149" customFormat="1" ht="33" customHeight="1" x14ac:dyDescent="0.2">
      <c r="A76" s="461"/>
      <c r="B76" s="469"/>
      <c r="C76" s="428"/>
      <c r="D76" s="422" t="s">
        <v>20</v>
      </c>
      <c r="E76" s="492"/>
      <c r="F76" s="164"/>
      <c r="G76" s="324"/>
    </row>
    <row r="77" spans="1:7" ht="33" customHeight="1" x14ac:dyDescent="0.2">
      <c r="A77" s="461"/>
      <c r="B77" s="469"/>
      <c r="C77" s="428"/>
      <c r="D77" s="422" t="s">
        <v>20</v>
      </c>
      <c r="E77" s="492"/>
    </row>
    <row r="78" spans="1:7" ht="33" customHeight="1" x14ac:dyDescent="0.2">
      <c r="A78" s="461"/>
      <c r="B78" s="469"/>
      <c r="C78" s="429"/>
      <c r="D78" s="422" t="s">
        <v>20</v>
      </c>
      <c r="E78" s="491"/>
    </row>
    <row r="79" spans="1:7" ht="33" customHeight="1" x14ac:dyDescent="0.2">
      <c r="A79" s="461"/>
      <c r="B79" s="469"/>
      <c r="C79" s="429"/>
      <c r="D79" s="423" t="s">
        <v>20</v>
      </c>
      <c r="E79" s="493"/>
    </row>
    <row r="80" spans="1:7" ht="33" customHeight="1" thickBot="1" x14ac:dyDescent="0.25">
      <c r="A80" s="462"/>
      <c r="B80" s="469"/>
      <c r="C80" s="430"/>
      <c r="D80" s="424" t="s">
        <v>20</v>
      </c>
      <c r="E80" s="494"/>
    </row>
    <row r="81" spans="1:6" ht="33" customHeight="1" x14ac:dyDescent="0.45">
      <c r="A81" s="466">
        <v>48</v>
      </c>
      <c r="B81" s="469"/>
      <c r="C81" s="431" t="s">
        <v>92</v>
      </c>
      <c r="D81" s="421" t="s">
        <v>20</v>
      </c>
      <c r="E81" s="489">
        <f>SUM(E82:E90)</f>
        <v>0</v>
      </c>
    </row>
    <row r="82" spans="1:6" ht="33" customHeight="1" x14ac:dyDescent="0.2">
      <c r="A82" s="461"/>
      <c r="B82" s="469"/>
      <c r="C82" s="426" t="s">
        <v>222</v>
      </c>
      <c r="D82" s="423" t="s">
        <v>20</v>
      </c>
      <c r="E82" s="490"/>
    </row>
    <row r="83" spans="1:6" ht="33" customHeight="1" x14ac:dyDescent="0.2">
      <c r="A83" s="461"/>
      <c r="B83" s="469"/>
      <c r="C83" s="426" t="s">
        <v>223</v>
      </c>
      <c r="D83" s="422" t="s">
        <v>20</v>
      </c>
      <c r="E83" s="490"/>
    </row>
    <row r="84" spans="1:6" ht="33" customHeight="1" x14ac:dyDescent="0.2">
      <c r="A84" s="461"/>
      <c r="B84" s="469"/>
      <c r="C84" s="428"/>
      <c r="D84" s="422" t="s">
        <v>20</v>
      </c>
      <c r="E84" s="491"/>
    </row>
    <row r="85" spans="1:6" ht="33" customHeight="1" x14ac:dyDescent="0.2">
      <c r="A85" s="461"/>
      <c r="B85" s="469"/>
      <c r="C85" s="428"/>
      <c r="D85" s="422" t="s">
        <v>20</v>
      </c>
      <c r="E85" s="491"/>
    </row>
    <row r="86" spans="1:6" ht="33" customHeight="1" x14ac:dyDescent="0.2">
      <c r="A86" s="461"/>
      <c r="B86" s="469"/>
      <c r="C86" s="428"/>
      <c r="D86" s="422" t="s">
        <v>20</v>
      </c>
      <c r="E86" s="491"/>
    </row>
    <row r="87" spans="1:6" ht="33" customHeight="1" x14ac:dyDescent="0.2">
      <c r="A87" s="461"/>
      <c r="B87" s="469"/>
      <c r="C87" s="428"/>
      <c r="D87" s="422" t="s">
        <v>20</v>
      </c>
      <c r="E87" s="491"/>
    </row>
    <row r="88" spans="1:6" ht="33" customHeight="1" x14ac:dyDescent="0.2">
      <c r="A88" s="461"/>
      <c r="B88" s="469"/>
      <c r="C88" s="429"/>
      <c r="D88" s="422" t="s">
        <v>20</v>
      </c>
      <c r="E88" s="491"/>
    </row>
    <row r="89" spans="1:6" ht="33" customHeight="1" x14ac:dyDescent="0.2">
      <c r="A89" s="461"/>
      <c r="B89" s="469"/>
      <c r="C89" s="429"/>
      <c r="D89" s="422" t="s">
        <v>20</v>
      </c>
      <c r="E89" s="491"/>
    </row>
    <row r="90" spans="1:6" ht="33" customHeight="1" thickBot="1" x14ac:dyDescent="0.25">
      <c r="A90" s="467"/>
      <c r="B90" s="470"/>
      <c r="C90" s="430"/>
      <c r="D90" s="424" t="s">
        <v>20</v>
      </c>
      <c r="E90" s="494"/>
    </row>
    <row r="91" spans="1:6" ht="33" customHeight="1" x14ac:dyDescent="0.55000000000000004">
      <c r="A91" s="144">
        <v>49</v>
      </c>
      <c r="B91" s="452" t="s">
        <v>23</v>
      </c>
      <c r="C91" s="347" t="s">
        <v>51</v>
      </c>
      <c r="D91" s="348" t="s">
        <v>17</v>
      </c>
      <c r="E91" s="412">
        <v>3206974</v>
      </c>
      <c r="F91" s="337"/>
    </row>
    <row r="92" spans="1:6" ht="33" customHeight="1" x14ac:dyDescent="0.55000000000000004">
      <c r="A92" s="145">
        <v>50</v>
      </c>
      <c r="B92" s="453"/>
      <c r="C92" s="182" t="s">
        <v>8</v>
      </c>
      <c r="D92" s="343" t="s">
        <v>17</v>
      </c>
      <c r="E92" s="413">
        <v>1982400</v>
      </c>
    </row>
    <row r="93" spans="1:6" ht="33" customHeight="1" x14ac:dyDescent="0.55000000000000004">
      <c r="A93" s="145">
        <v>51</v>
      </c>
      <c r="B93" s="453"/>
      <c r="C93" s="183" t="s">
        <v>64</v>
      </c>
      <c r="D93" s="343" t="s">
        <v>17</v>
      </c>
      <c r="E93" s="413">
        <v>426676</v>
      </c>
    </row>
    <row r="94" spans="1:6" ht="33" customHeight="1" x14ac:dyDescent="0.55000000000000004">
      <c r="A94" s="145">
        <v>52</v>
      </c>
      <c r="B94" s="453"/>
      <c r="C94" s="183" t="s">
        <v>61</v>
      </c>
      <c r="D94" s="343" t="s">
        <v>17</v>
      </c>
      <c r="E94" s="413">
        <v>416381</v>
      </c>
    </row>
    <row r="95" spans="1:6" ht="33" customHeight="1" x14ac:dyDescent="0.55000000000000004">
      <c r="A95" s="145">
        <v>53</v>
      </c>
      <c r="B95" s="453"/>
      <c r="C95" s="146" t="s">
        <v>62</v>
      </c>
      <c r="D95" s="343" t="s">
        <v>17</v>
      </c>
      <c r="E95" s="413">
        <v>10295</v>
      </c>
    </row>
    <row r="96" spans="1:6" ht="33" customHeight="1" x14ac:dyDescent="0.55000000000000004">
      <c r="A96" s="145">
        <v>54</v>
      </c>
      <c r="B96" s="453"/>
      <c r="C96" s="147" t="s">
        <v>30</v>
      </c>
      <c r="D96" s="343" t="s">
        <v>17</v>
      </c>
      <c r="E96" s="413">
        <v>1555724</v>
      </c>
    </row>
    <row r="97" spans="1:6" ht="33" customHeight="1" x14ac:dyDescent="0.55000000000000004">
      <c r="A97" s="145">
        <v>55</v>
      </c>
      <c r="B97" s="453"/>
      <c r="C97" s="183" t="s">
        <v>25</v>
      </c>
      <c r="D97" s="343" t="s">
        <v>17</v>
      </c>
      <c r="E97" s="413">
        <v>494945</v>
      </c>
      <c r="F97" s="337"/>
    </row>
    <row r="98" spans="1:6" ht="33" customHeight="1" x14ac:dyDescent="0.55000000000000004">
      <c r="A98" s="145">
        <v>56</v>
      </c>
      <c r="B98" s="453"/>
      <c r="C98" s="183" t="s">
        <v>5</v>
      </c>
      <c r="D98" s="343" t="s">
        <v>17</v>
      </c>
      <c r="E98" s="413">
        <v>618554</v>
      </c>
    </row>
    <row r="99" spans="1:6" ht="33" customHeight="1" x14ac:dyDescent="0.55000000000000004">
      <c r="A99" s="145">
        <v>57</v>
      </c>
      <c r="B99" s="453"/>
      <c r="C99" s="183" t="s">
        <v>6</v>
      </c>
      <c r="D99" s="343" t="s">
        <v>17</v>
      </c>
      <c r="E99" s="413">
        <v>442225</v>
      </c>
    </row>
    <row r="100" spans="1:6" ht="33" customHeight="1" x14ac:dyDescent="0.55000000000000004">
      <c r="A100" s="148">
        <v>58</v>
      </c>
      <c r="B100" s="453"/>
      <c r="C100" s="147" t="s">
        <v>7</v>
      </c>
      <c r="D100" s="343" t="s">
        <v>17</v>
      </c>
      <c r="E100" s="413">
        <v>0</v>
      </c>
    </row>
    <row r="101" spans="1:6" ht="33" customHeight="1" x14ac:dyDescent="0.55000000000000004">
      <c r="A101" s="145">
        <v>59</v>
      </c>
      <c r="B101" s="453"/>
      <c r="C101" s="147" t="s">
        <v>12</v>
      </c>
      <c r="D101" s="344" t="s">
        <v>17</v>
      </c>
      <c r="E101" s="413">
        <v>1224574</v>
      </c>
    </row>
    <row r="102" spans="1:6" ht="33" customHeight="1" x14ac:dyDescent="0.55000000000000004">
      <c r="A102" s="145">
        <v>60</v>
      </c>
      <c r="B102" s="453"/>
      <c r="C102" s="147" t="s">
        <v>9</v>
      </c>
      <c r="D102" s="343" t="s">
        <v>17</v>
      </c>
      <c r="E102" s="413">
        <v>0</v>
      </c>
      <c r="F102" s="162"/>
    </row>
    <row r="103" spans="1:6" ht="33" customHeight="1" x14ac:dyDescent="0.55000000000000004">
      <c r="A103" s="145">
        <v>61</v>
      </c>
      <c r="B103" s="453"/>
      <c r="C103" s="147" t="s">
        <v>10</v>
      </c>
      <c r="D103" s="343" t="s">
        <v>17</v>
      </c>
      <c r="E103" s="413">
        <v>1099247</v>
      </c>
      <c r="F103" s="346"/>
    </row>
    <row r="104" spans="1:6" ht="33" customHeight="1" thickBot="1" x14ac:dyDescent="0.6">
      <c r="A104" s="145">
        <v>62</v>
      </c>
      <c r="B104" s="454"/>
      <c r="C104" s="147" t="s">
        <v>11</v>
      </c>
      <c r="D104" s="349" t="s">
        <v>17</v>
      </c>
      <c r="E104" s="413">
        <v>125327</v>
      </c>
    </row>
    <row r="105" spans="1:6" ht="33" customHeight="1" thickTop="1" x14ac:dyDescent="0.55000000000000004">
      <c r="A105" s="10">
        <v>63</v>
      </c>
      <c r="B105" s="479" t="s">
        <v>24</v>
      </c>
      <c r="C105" s="351" t="s">
        <v>13</v>
      </c>
      <c r="D105" s="352" t="s">
        <v>176</v>
      </c>
      <c r="E105" s="414">
        <v>243897</v>
      </c>
    </row>
    <row r="106" spans="1:6" ht="33" customHeight="1" x14ac:dyDescent="0.55000000000000004">
      <c r="A106" s="11">
        <v>64</v>
      </c>
      <c r="B106" s="479"/>
      <c r="C106" s="353" t="s">
        <v>14</v>
      </c>
      <c r="D106" s="345" t="s">
        <v>124</v>
      </c>
      <c r="E106" s="415">
        <v>5789</v>
      </c>
    </row>
    <row r="107" spans="1:6" ht="33" customHeight="1" x14ac:dyDescent="0.55000000000000004">
      <c r="A107" s="12">
        <v>65</v>
      </c>
      <c r="B107" s="479"/>
      <c r="C107" s="353" t="s">
        <v>15</v>
      </c>
      <c r="D107" s="345" t="s">
        <v>21</v>
      </c>
      <c r="E107" s="415">
        <v>2039</v>
      </c>
    </row>
    <row r="108" spans="1:6" ht="33" customHeight="1" thickBot="1" x14ac:dyDescent="0.6">
      <c r="A108" s="13">
        <v>66</v>
      </c>
      <c r="B108" s="480"/>
      <c r="C108" s="354" t="s">
        <v>16</v>
      </c>
      <c r="D108" s="355" t="s">
        <v>52</v>
      </c>
      <c r="E108" s="420">
        <v>1</v>
      </c>
    </row>
    <row r="109" spans="1:6" ht="33" customHeight="1" thickTop="1" x14ac:dyDescent="0.55000000000000004">
      <c r="A109" s="14">
        <v>67</v>
      </c>
      <c r="B109" s="471" t="s">
        <v>132</v>
      </c>
      <c r="C109" s="334" t="s">
        <v>60</v>
      </c>
      <c r="D109" s="350" t="s">
        <v>17</v>
      </c>
      <c r="E109" s="416">
        <f>D245</f>
        <v>3684242</v>
      </c>
    </row>
    <row r="110" spans="1:6" ht="33" customHeight="1" x14ac:dyDescent="0.55000000000000004">
      <c r="A110" s="15">
        <v>68</v>
      </c>
      <c r="B110" s="450"/>
      <c r="C110" s="335" t="s">
        <v>53</v>
      </c>
      <c r="D110" s="328" t="s">
        <v>17</v>
      </c>
      <c r="E110" s="417">
        <f>E111+E112</f>
        <v>2277122.6527539999</v>
      </c>
      <c r="F110" s="337"/>
    </row>
    <row r="111" spans="1:6" ht="33" customHeight="1" x14ac:dyDescent="0.55000000000000004">
      <c r="A111" s="15">
        <v>69</v>
      </c>
      <c r="B111" s="450"/>
      <c r="C111" s="334" t="s">
        <v>55</v>
      </c>
      <c r="D111" s="328" t="s">
        <v>17</v>
      </c>
      <c r="E111" s="417">
        <f>E245</f>
        <v>2184122.6527539999</v>
      </c>
    </row>
    <row r="112" spans="1:6" ht="33" customHeight="1" thickBot="1" x14ac:dyDescent="0.6">
      <c r="A112" s="16">
        <v>70</v>
      </c>
      <c r="B112" s="472"/>
      <c r="C112" s="336" t="s">
        <v>54</v>
      </c>
      <c r="D112" s="329" t="s">
        <v>17</v>
      </c>
      <c r="E112" s="418">
        <f>F245</f>
        <v>93000</v>
      </c>
      <c r="F112" s="305"/>
    </row>
    <row r="113" spans="1:7" ht="36.75" customHeight="1" thickTop="1" x14ac:dyDescent="0.65">
      <c r="A113" s="476" t="s">
        <v>128</v>
      </c>
      <c r="B113" s="476"/>
      <c r="C113" s="476"/>
      <c r="D113" s="476"/>
      <c r="E113" s="476"/>
      <c r="F113" s="477"/>
    </row>
    <row r="114" spans="1:7" ht="40.5" customHeight="1" x14ac:dyDescent="0.65">
      <c r="A114" s="463" t="s">
        <v>136</v>
      </c>
      <c r="B114" s="463"/>
      <c r="C114" s="463"/>
      <c r="D114" s="295"/>
      <c r="E114" s="364"/>
      <c r="F114" s="296"/>
    </row>
    <row r="115" spans="1:7" ht="40.5" customHeight="1" x14ac:dyDescent="0.65">
      <c r="A115" s="463" t="s">
        <v>135</v>
      </c>
      <c r="B115" s="463"/>
      <c r="C115" s="463"/>
      <c r="D115" s="463"/>
      <c r="E115" s="463"/>
      <c r="F115" s="296"/>
    </row>
    <row r="116" spans="1:7" ht="39.75" customHeight="1" x14ac:dyDescent="0.65">
      <c r="A116" s="463" t="s">
        <v>134</v>
      </c>
      <c r="B116" s="463"/>
      <c r="C116" s="463"/>
      <c r="D116" s="463"/>
      <c r="E116" s="463"/>
      <c r="F116" s="297"/>
    </row>
    <row r="117" spans="1:7" ht="45.75" customHeight="1" x14ac:dyDescent="0.2">
      <c r="A117" s="298" t="s">
        <v>86</v>
      </c>
      <c r="B117" s="478" t="s">
        <v>133</v>
      </c>
      <c r="C117" s="478"/>
      <c r="D117" s="478"/>
      <c r="E117" s="365"/>
      <c r="F117" s="297"/>
    </row>
    <row r="118" spans="1:7" x14ac:dyDescent="0.25">
      <c r="A118" s="299"/>
      <c r="B118" s="300"/>
      <c r="C118" s="301"/>
      <c r="D118" s="302"/>
      <c r="E118" s="366"/>
      <c r="F118" s="303"/>
    </row>
    <row r="119" spans="1:7" ht="32.25" x14ac:dyDescent="0.85">
      <c r="A119" s="299"/>
      <c r="B119" s="300"/>
      <c r="C119" s="358" t="s">
        <v>273</v>
      </c>
      <c r="D119" s="481" t="s">
        <v>17</v>
      </c>
      <c r="E119" s="481"/>
      <c r="F119" s="481"/>
    </row>
    <row r="120" spans="1:7" s="327" customFormat="1" ht="27" customHeight="1" x14ac:dyDescent="0.3">
      <c r="A120" s="326"/>
      <c r="B120" s="339" t="s">
        <v>68</v>
      </c>
      <c r="C120" s="359" t="s">
        <v>69</v>
      </c>
      <c r="D120" s="342" t="s">
        <v>70</v>
      </c>
      <c r="E120" s="360" t="s">
        <v>71</v>
      </c>
      <c r="F120" s="342" t="s">
        <v>159</v>
      </c>
    </row>
    <row r="121" spans="1:7" ht="24.75" x14ac:dyDescent="0.2">
      <c r="A121" s="299"/>
      <c r="B121" s="340">
        <v>1</v>
      </c>
      <c r="C121" s="341" t="s">
        <v>192</v>
      </c>
      <c r="D121" s="341">
        <v>0</v>
      </c>
      <c r="E121" s="341">
        <v>0</v>
      </c>
      <c r="F121" s="341">
        <v>0</v>
      </c>
      <c r="G121" s="363"/>
    </row>
    <row r="122" spans="1:7" ht="24.75" x14ac:dyDescent="0.2">
      <c r="A122" s="299"/>
      <c r="B122" s="340">
        <v>2</v>
      </c>
      <c r="C122" s="341" t="s">
        <v>177</v>
      </c>
      <c r="D122" s="341">
        <v>70518</v>
      </c>
      <c r="E122" s="341">
        <v>9830.0530670000007</v>
      </c>
      <c r="F122" s="341">
        <v>0</v>
      </c>
      <c r="G122" s="363"/>
    </row>
    <row r="123" spans="1:7" ht="24.75" x14ac:dyDescent="0.2">
      <c r="A123" s="299"/>
      <c r="B123" s="340">
        <v>3</v>
      </c>
      <c r="C123" s="341" t="s">
        <v>156</v>
      </c>
      <c r="D123" s="341">
        <v>16205</v>
      </c>
      <c r="E123" s="341">
        <v>154216.118415</v>
      </c>
      <c r="F123" s="341">
        <v>0</v>
      </c>
      <c r="G123" s="363"/>
    </row>
    <row r="124" spans="1:7" ht="24.75" x14ac:dyDescent="0.2">
      <c r="A124" s="299"/>
      <c r="B124" s="340">
        <v>4</v>
      </c>
      <c r="C124" s="341" t="s">
        <v>178</v>
      </c>
      <c r="D124" s="341">
        <v>3196680</v>
      </c>
      <c r="E124" s="341">
        <v>0</v>
      </c>
      <c r="F124" s="341">
        <v>0</v>
      </c>
      <c r="G124" s="363"/>
    </row>
    <row r="125" spans="1:7" ht="24.75" x14ac:dyDescent="0.2">
      <c r="A125" s="299"/>
      <c r="B125" s="340">
        <v>5</v>
      </c>
      <c r="C125" s="341" t="s">
        <v>179</v>
      </c>
      <c r="D125" s="341">
        <v>3600</v>
      </c>
      <c r="E125" s="341">
        <v>30066.765034</v>
      </c>
      <c r="F125" s="341">
        <v>0</v>
      </c>
      <c r="G125" s="363"/>
    </row>
    <row r="126" spans="1:7" ht="24.75" x14ac:dyDescent="0.2">
      <c r="A126" s="299"/>
      <c r="B126" s="340">
        <v>6</v>
      </c>
      <c r="C126" s="341" t="s">
        <v>180</v>
      </c>
      <c r="D126" s="341">
        <v>42</v>
      </c>
      <c r="E126" s="341">
        <v>127179.61566700001</v>
      </c>
      <c r="F126" s="341">
        <v>0</v>
      </c>
      <c r="G126" s="363"/>
    </row>
    <row r="127" spans="1:7" ht="24.75" x14ac:dyDescent="0.2">
      <c r="A127" s="299"/>
      <c r="B127" s="340">
        <v>7</v>
      </c>
      <c r="C127" s="341" t="s">
        <v>181</v>
      </c>
      <c r="D127" s="341">
        <v>17654</v>
      </c>
      <c r="E127" s="341">
        <v>21098.251072999999</v>
      </c>
      <c r="F127" s="341">
        <v>0</v>
      </c>
      <c r="G127" s="363"/>
    </row>
    <row r="128" spans="1:7" ht="24.75" x14ac:dyDescent="0.2">
      <c r="A128" s="299"/>
      <c r="B128" s="340">
        <v>8</v>
      </c>
      <c r="C128" s="341" t="s">
        <v>182</v>
      </c>
      <c r="D128" s="341">
        <v>2</v>
      </c>
      <c r="E128" s="341">
        <v>44497.317263999998</v>
      </c>
      <c r="F128" s="341">
        <v>0</v>
      </c>
      <c r="G128" s="363"/>
    </row>
    <row r="129" spans="1:7" ht="24.75" x14ac:dyDescent="0.2">
      <c r="A129" s="299"/>
      <c r="B129" s="340">
        <v>9</v>
      </c>
      <c r="C129" s="341" t="s">
        <v>160</v>
      </c>
      <c r="D129" s="341">
        <v>123565</v>
      </c>
      <c r="E129" s="341">
        <v>0</v>
      </c>
      <c r="F129" s="341">
        <v>0</v>
      </c>
      <c r="G129" s="363"/>
    </row>
    <row r="130" spans="1:7" ht="24.75" x14ac:dyDescent="0.2">
      <c r="A130" s="299"/>
      <c r="B130" s="340">
        <v>10</v>
      </c>
      <c r="C130" s="341" t="s">
        <v>183</v>
      </c>
      <c r="D130" s="341">
        <v>0</v>
      </c>
      <c r="E130" s="341">
        <v>1028660.917825</v>
      </c>
      <c r="F130" s="341">
        <v>500</v>
      </c>
      <c r="G130" s="363"/>
    </row>
    <row r="131" spans="1:7" ht="24.75" x14ac:dyDescent="0.2">
      <c r="A131" s="299"/>
      <c r="B131" s="340">
        <v>11</v>
      </c>
      <c r="C131" s="341" t="s">
        <v>184</v>
      </c>
      <c r="D131" s="341">
        <v>59</v>
      </c>
      <c r="E131" s="341">
        <v>55562.715956</v>
      </c>
      <c r="F131" s="341">
        <v>0</v>
      </c>
      <c r="G131" s="363"/>
    </row>
    <row r="132" spans="1:7" ht="24.75" x14ac:dyDescent="0.2">
      <c r="A132" s="299"/>
      <c r="B132" s="340">
        <v>12</v>
      </c>
      <c r="C132" s="341" t="s">
        <v>185</v>
      </c>
      <c r="D132" s="341">
        <v>88</v>
      </c>
      <c r="E132" s="341">
        <v>57281.555259000001</v>
      </c>
      <c r="F132" s="341">
        <v>0</v>
      </c>
      <c r="G132" s="363"/>
    </row>
    <row r="133" spans="1:7" ht="24.75" x14ac:dyDescent="0.2">
      <c r="A133" s="299"/>
      <c r="B133" s="340">
        <v>13</v>
      </c>
      <c r="C133" s="341" t="s">
        <v>186</v>
      </c>
      <c r="D133" s="341">
        <v>155</v>
      </c>
      <c r="E133" s="341">
        <v>29282.877587999999</v>
      </c>
      <c r="F133" s="341">
        <v>0</v>
      </c>
      <c r="G133" s="363"/>
    </row>
    <row r="134" spans="1:7" ht="24.75" x14ac:dyDescent="0.2">
      <c r="A134" s="299"/>
      <c r="B134" s="340">
        <v>14</v>
      </c>
      <c r="C134" s="341" t="s">
        <v>187</v>
      </c>
      <c r="D134" s="341">
        <v>0</v>
      </c>
      <c r="E134" s="341">
        <v>0</v>
      </c>
      <c r="F134" s="341">
        <v>0</v>
      </c>
      <c r="G134" s="363"/>
    </row>
    <row r="135" spans="1:7" ht="24.75" x14ac:dyDescent="0.2">
      <c r="A135" s="299"/>
      <c r="B135" s="340">
        <v>15</v>
      </c>
      <c r="C135" s="341" t="s">
        <v>188</v>
      </c>
      <c r="D135" s="341">
        <v>4756</v>
      </c>
      <c r="E135" s="341">
        <v>0</v>
      </c>
      <c r="F135" s="341">
        <v>0</v>
      </c>
      <c r="G135" s="363"/>
    </row>
    <row r="136" spans="1:7" ht="24.75" x14ac:dyDescent="0.2">
      <c r="A136" s="299"/>
      <c r="B136" s="340">
        <v>16</v>
      </c>
      <c r="C136" s="341" t="s">
        <v>22</v>
      </c>
      <c r="D136" s="341">
        <v>11657</v>
      </c>
      <c r="E136" s="341">
        <v>0</v>
      </c>
      <c r="F136" s="341">
        <v>0</v>
      </c>
      <c r="G136" s="363"/>
    </row>
    <row r="137" spans="1:7" ht="24.75" x14ac:dyDescent="0.2">
      <c r="A137" s="299"/>
      <c r="B137" s="340">
        <v>17</v>
      </c>
      <c r="C137" s="341" t="s">
        <v>189</v>
      </c>
      <c r="D137" s="341">
        <v>1018</v>
      </c>
      <c r="E137" s="341">
        <v>64273.339404999999</v>
      </c>
      <c r="F137" s="341">
        <v>0</v>
      </c>
      <c r="G137" s="363"/>
    </row>
    <row r="138" spans="1:7" ht="24.75" x14ac:dyDescent="0.2">
      <c r="A138" s="299"/>
      <c r="B138" s="340">
        <v>18</v>
      </c>
      <c r="C138" s="341" t="s">
        <v>190</v>
      </c>
      <c r="D138" s="341">
        <v>390</v>
      </c>
      <c r="E138" s="341">
        <v>35471.679164000001</v>
      </c>
      <c r="F138" s="341">
        <v>0</v>
      </c>
      <c r="G138" s="363"/>
    </row>
    <row r="139" spans="1:7" ht="24.75" x14ac:dyDescent="0.2">
      <c r="A139" s="299"/>
      <c r="B139" s="340">
        <v>19</v>
      </c>
      <c r="C139" s="341" t="s">
        <v>191</v>
      </c>
      <c r="D139" s="341">
        <v>237853</v>
      </c>
      <c r="E139" s="341">
        <v>0</v>
      </c>
      <c r="F139" s="341">
        <v>0</v>
      </c>
      <c r="G139"/>
    </row>
    <row r="140" spans="1:7" ht="24.75" x14ac:dyDescent="0.2">
      <c r="A140" s="299"/>
      <c r="B140" s="340">
        <v>20</v>
      </c>
      <c r="C140" s="341" t="s">
        <v>142</v>
      </c>
      <c r="D140" s="341">
        <v>0</v>
      </c>
      <c r="E140" s="341">
        <v>11982.034516</v>
      </c>
      <c r="F140" s="341">
        <v>0</v>
      </c>
      <c r="G140"/>
    </row>
    <row r="141" spans="1:7" ht="24.75" x14ac:dyDescent="0.2">
      <c r="A141" s="299"/>
      <c r="B141" s="340">
        <v>21</v>
      </c>
      <c r="C141" s="341" t="s">
        <v>139</v>
      </c>
      <c r="D141" s="341">
        <v>0</v>
      </c>
      <c r="E141" s="341">
        <v>119504.918727</v>
      </c>
      <c r="F141" s="341">
        <v>0</v>
      </c>
      <c r="G141"/>
    </row>
    <row r="142" spans="1:7" ht="24.75" x14ac:dyDescent="0.2">
      <c r="A142" s="299"/>
      <c r="B142" s="340">
        <v>22</v>
      </c>
      <c r="C142" s="341" t="s">
        <v>143</v>
      </c>
      <c r="D142" s="341">
        <v>0</v>
      </c>
      <c r="E142" s="341">
        <v>16345.239057000001</v>
      </c>
      <c r="F142" s="341">
        <v>0</v>
      </c>
      <c r="G142"/>
    </row>
    <row r="143" spans="1:7" ht="24.75" x14ac:dyDescent="0.2">
      <c r="A143" s="299"/>
      <c r="B143" s="340">
        <v>23</v>
      </c>
      <c r="C143" s="341" t="s">
        <v>144</v>
      </c>
      <c r="D143" s="341">
        <v>0</v>
      </c>
      <c r="E143" s="341">
        <v>22948.494998999999</v>
      </c>
      <c r="F143" s="341">
        <v>0</v>
      </c>
      <c r="G143"/>
    </row>
    <row r="144" spans="1:7" ht="24.75" x14ac:dyDescent="0.2">
      <c r="A144" s="304"/>
      <c r="B144" s="340">
        <v>24</v>
      </c>
      <c r="C144" s="341" t="s">
        <v>145</v>
      </c>
      <c r="D144" s="341">
        <v>0</v>
      </c>
      <c r="E144" s="341">
        <v>16304.761132</v>
      </c>
      <c r="F144" s="341">
        <v>0</v>
      </c>
      <c r="G144"/>
    </row>
    <row r="145" spans="1:7" ht="24.75" x14ac:dyDescent="0.2">
      <c r="A145" s="304"/>
      <c r="B145" s="340">
        <v>25</v>
      </c>
      <c r="C145" s="341" t="s">
        <v>146</v>
      </c>
      <c r="D145" s="341">
        <v>0</v>
      </c>
      <c r="E145" s="341">
        <v>2922.6009680000002</v>
      </c>
      <c r="F145" s="341">
        <v>0</v>
      </c>
      <c r="G145"/>
    </row>
    <row r="146" spans="1:7" ht="24.75" x14ac:dyDescent="0.2">
      <c r="A146" s="304"/>
      <c r="B146" s="340">
        <v>26</v>
      </c>
      <c r="C146" s="341" t="s">
        <v>154</v>
      </c>
      <c r="D146" s="341">
        <v>0</v>
      </c>
      <c r="E146" s="341">
        <v>18927.220921</v>
      </c>
      <c r="F146" s="341">
        <v>0</v>
      </c>
      <c r="G146"/>
    </row>
    <row r="147" spans="1:7" ht="24.75" x14ac:dyDescent="0.2">
      <c r="A147" s="304"/>
      <c r="B147" s="340">
        <v>27</v>
      </c>
      <c r="C147" s="341" t="s">
        <v>147</v>
      </c>
      <c r="D147" s="341">
        <v>0</v>
      </c>
      <c r="E147" s="341">
        <v>15555.051339</v>
      </c>
      <c r="F147" s="341">
        <v>0</v>
      </c>
      <c r="G147"/>
    </row>
    <row r="148" spans="1:7" ht="24.75" x14ac:dyDescent="0.2">
      <c r="A148" s="304"/>
      <c r="B148" s="340">
        <v>28</v>
      </c>
      <c r="C148" s="341" t="s">
        <v>140</v>
      </c>
      <c r="D148" s="341">
        <v>0</v>
      </c>
      <c r="E148" s="341">
        <v>40195.639589999999</v>
      </c>
      <c r="F148" s="341">
        <v>12000</v>
      </c>
      <c r="G148"/>
    </row>
    <row r="149" spans="1:7" ht="24.75" x14ac:dyDescent="0.2">
      <c r="A149" s="304"/>
      <c r="B149" s="340">
        <v>29</v>
      </c>
      <c r="C149" s="341" t="s">
        <v>161</v>
      </c>
      <c r="D149" s="341">
        <v>0</v>
      </c>
      <c r="E149" s="341">
        <v>0</v>
      </c>
      <c r="F149" s="341">
        <v>0</v>
      </c>
      <c r="G149"/>
    </row>
    <row r="150" spans="1:7" ht="24.75" x14ac:dyDescent="0.2">
      <c r="A150" s="304"/>
      <c r="B150" s="340">
        <v>30</v>
      </c>
      <c r="C150" s="341" t="s">
        <v>148</v>
      </c>
      <c r="D150" s="341">
        <v>0</v>
      </c>
      <c r="E150" s="341">
        <v>44081.397950999999</v>
      </c>
      <c r="F150" s="341">
        <v>3000</v>
      </c>
      <c r="G150"/>
    </row>
    <row r="151" spans="1:7" ht="24.75" x14ac:dyDescent="0.2">
      <c r="A151" s="304"/>
      <c r="B151" s="340">
        <v>31</v>
      </c>
      <c r="C151" s="341" t="s">
        <v>149</v>
      </c>
      <c r="D151" s="341">
        <v>0</v>
      </c>
      <c r="E151" s="341">
        <v>57264.687864</v>
      </c>
      <c r="F151" s="341">
        <v>0</v>
      </c>
      <c r="G151"/>
    </row>
    <row r="152" spans="1:7" ht="24.75" x14ac:dyDescent="0.2">
      <c r="A152" s="304"/>
      <c r="B152" s="340">
        <v>32</v>
      </c>
      <c r="C152" s="341" t="s">
        <v>150</v>
      </c>
      <c r="D152" s="341">
        <v>0</v>
      </c>
      <c r="E152" s="341">
        <v>79525.911330999996</v>
      </c>
      <c r="F152" s="341">
        <v>0</v>
      </c>
      <c r="G152"/>
    </row>
    <row r="153" spans="1:7" ht="24.75" x14ac:dyDescent="0.2">
      <c r="A153" s="304"/>
      <c r="B153" s="340">
        <v>33</v>
      </c>
      <c r="C153" s="341" t="s">
        <v>151</v>
      </c>
      <c r="D153" s="341">
        <v>0</v>
      </c>
      <c r="E153" s="341">
        <v>74787.952007999993</v>
      </c>
      <c r="F153" s="341">
        <v>0</v>
      </c>
      <c r="G153"/>
    </row>
    <row r="154" spans="1:7" ht="24.75" x14ac:dyDescent="0.2">
      <c r="A154" s="304"/>
      <c r="B154" s="340">
        <v>34</v>
      </c>
      <c r="C154" s="341" t="s">
        <v>153</v>
      </c>
      <c r="D154" s="341">
        <v>0</v>
      </c>
      <c r="E154" s="341">
        <v>1049.724858</v>
      </c>
      <c r="F154" s="341">
        <v>0</v>
      </c>
      <c r="G154"/>
    </row>
    <row r="155" spans="1:7" ht="24.75" x14ac:dyDescent="0.2">
      <c r="A155" s="304"/>
      <c r="B155" s="340">
        <v>35</v>
      </c>
      <c r="C155" s="341" t="s">
        <v>152</v>
      </c>
      <c r="D155" s="341">
        <v>0</v>
      </c>
      <c r="E155" s="341">
        <v>5305.8117759999996</v>
      </c>
      <c r="F155" s="341">
        <v>0</v>
      </c>
      <c r="G155"/>
    </row>
    <row r="156" spans="1:7" ht="24.75" x14ac:dyDescent="0.2">
      <c r="A156" s="304"/>
      <c r="B156" s="340">
        <v>36</v>
      </c>
      <c r="C156" s="341" t="s">
        <v>166</v>
      </c>
      <c r="D156" s="341">
        <v>0</v>
      </c>
      <c r="E156" s="341">
        <v>0</v>
      </c>
      <c r="F156" s="341">
        <v>2000</v>
      </c>
      <c r="G156"/>
    </row>
    <row r="157" spans="1:7" ht="24.75" x14ac:dyDescent="0.2">
      <c r="A157" s="304"/>
      <c r="B157" s="340">
        <v>37</v>
      </c>
      <c r="C157" s="341" t="s">
        <v>157</v>
      </c>
      <c r="D157" s="341">
        <v>0</v>
      </c>
      <c r="E157" s="341">
        <v>0</v>
      </c>
      <c r="F157" s="341">
        <v>0</v>
      </c>
      <c r="G157"/>
    </row>
    <row r="158" spans="1:7" ht="24.75" x14ac:dyDescent="0.2">
      <c r="A158" s="304"/>
      <c r="B158" s="340">
        <v>38</v>
      </c>
      <c r="C158" s="341" t="s">
        <v>193</v>
      </c>
      <c r="D158" s="341">
        <v>0</v>
      </c>
      <c r="E158" s="341">
        <v>0</v>
      </c>
      <c r="F158" s="341">
        <v>0</v>
      </c>
      <c r="G158"/>
    </row>
    <row r="159" spans="1:7" ht="24.75" x14ac:dyDescent="0.2">
      <c r="A159" s="304"/>
      <c r="B159" s="340">
        <v>39</v>
      </c>
      <c r="C159" s="341" t="s">
        <v>194</v>
      </c>
      <c r="D159" s="341">
        <v>0</v>
      </c>
      <c r="E159" s="341">
        <v>0</v>
      </c>
      <c r="F159" s="341">
        <v>0</v>
      </c>
      <c r="G159"/>
    </row>
    <row r="160" spans="1:7" ht="24.75" x14ac:dyDescent="0.2">
      <c r="A160" s="304"/>
      <c r="B160" s="340">
        <v>40</v>
      </c>
      <c r="C160" s="341" t="s">
        <v>195</v>
      </c>
      <c r="D160" s="341">
        <v>0</v>
      </c>
      <c r="E160" s="341">
        <v>0</v>
      </c>
      <c r="F160" s="341">
        <v>0</v>
      </c>
      <c r="G160"/>
    </row>
    <row r="161" spans="1:7" ht="24.75" x14ac:dyDescent="0.2">
      <c r="A161" s="304"/>
      <c r="B161" s="340">
        <v>41</v>
      </c>
      <c r="C161" s="341" t="s">
        <v>229</v>
      </c>
      <c r="D161" s="341">
        <v>0</v>
      </c>
      <c r="E161" s="341">
        <v>0</v>
      </c>
      <c r="F161" s="341">
        <v>0</v>
      </c>
      <c r="G161"/>
    </row>
    <row r="162" spans="1:7" ht="24.75" x14ac:dyDescent="0.2">
      <c r="A162" s="304"/>
      <c r="B162" s="340">
        <v>42</v>
      </c>
      <c r="C162" s="341" t="s">
        <v>230</v>
      </c>
      <c r="D162" s="341">
        <v>0</v>
      </c>
      <c r="E162" s="341">
        <v>0</v>
      </c>
      <c r="F162" s="341">
        <v>0</v>
      </c>
      <c r="G162"/>
    </row>
    <row r="163" spans="1:7" ht="24.75" x14ac:dyDescent="0.2">
      <c r="A163" s="304"/>
      <c r="B163" s="340">
        <v>43</v>
      </c>
      <c r="C163" s="341" t="s">
        <v>231</v>
      </c>
      <c r="D163" s="341">
        <v>0</v>
      </c>
      <c r="E163" s="341">
        <v>0</v>
      </c>
      <c r="F163" s="341">
        <v>0</v>
      </c>
      <c r="G163"/>
    </row>
    <row r="164" spans="1:7" ht="24.75" x14ac:dyDescent="0.2">
      <c r="A164" s="304"/>
      <c r="B164" s="340">
        <v>44</v>
      </c>
      <c r="C164" s="341" t="s">
        <v>232</v>
      </c>
      <c r="D164" s="341">
        <v>0</v>
      </c>
      <c r="E164" s="341">
        <v>0</v>
      </c>
      <c r="F164" s="341">
        <v>0</v>
      </c>
      <c r="G164"/>
    </row>
    <row r="165" spans="1:7" ht="24.75" x14ac:dyDescent="0.2">
      <c r="A165" s="304"/>
      <c r="B165" s="340">
        <v>45</v>
      </c>
      <c r="C165" s="341" t="s">
        <v>196</v>
      </c>
      <c r="D165" s="341">
        <v>0</v>
      </c>
      <c r="E165" s="341">
        <v>0</v>
      </c>
      <c r="F165" s="341">
        <v>0</v>
      </c>
      <c r="G165"/>
    </row>
    <row r="166" spans="1:7" ht="24.75" x14ac:dyDescent="0.2">
      <c r="A166" s="304"/>
      <c r="B166" s="340">
        <v>46</v>
      </c>
      <c r="C166" s="341" t="s">
        <v>233</v>
      </c>
      <c r="D166" s="341">
        <v>0</v>
      </c>
      <c r="E166" s="341">
        <v>0</v>
      </c>
      <c r="F166" s="341">
        <v>2000</v>
      </c>
      <c r="G166"/>
    </row>
    <row r="167" spans="1:7" ht="24.75" x14ac:dyDescent="0.2">
      <c r="A167" s="304"/>
      <c r="B167" s="340">
        <v>47</v>
      </c>
      <c r="C167" s="341" t="s">
        <v>234</v>
      </c>
      <c r="D167" s="341">
        <v>0</v>
      </c>
      <c r="E167" s="341">
        <v>0</v>
      </c>
      <c r="F167" s="341">
        <v>0</v>
      </c>
      <c r="G167"/>
    </row>
    <row r="168" spans="1:7" ht="24.75" x14ac:dyDescent="0.2">
      <c r="A168" s="304"/>
      <c r="B168" s="340">
        <v>48</v>
      </c>
      <c r="C168" s="341" t="s">
        <v>197</v>
      </c>
      <c r="D168" s="341">
        <v>0</v>
      </c>
      <c r="E168" s="341">
        <v>0</v>
      </c>
      <c r="F168" s="341">
        <v>3000</v>
      </c>
      <c r="G168"/>
    </row>
    <row r="169" spans="1:7" ht="24.75" x14ac:dyDescent="0.2">
      <c r="A169" s="304"/>
      <c r="B169" s="340">
        <v>49</v>
      </c>
      <c r="C169" s="341" t="s">
        <v>198</v>
      </c>
      <c r="D169" s="341">
        <v>0</v>
      </c>
      <c r="E169" s="341">
        <v>0</v>
      </c>
      <c r="F169" s="341">
        <v>0</v>
      </c>
      <c r="G169"/>
    </row>
    <row r="170" spans="1:7" ht="24.75" x14ac:dyDescent="0.2">
      <c r="A170" s="304"/>
      <c r="B170" s="340">
        <v>50</v>
      </c>
      <c r="C170" s="341" t="s">
        <v>235</v>
      </c>
      <c r="D170" s="341">
        <v>0</v>
      </c>
      <c r="E170" s="341">
        <v>0</v>
      </c>
      <c r="F170" s="341">
        <v>0</v>
      </c>
      <c r="G170"/>
    </row>
    <row r="171" spans="1:7" ht="24.75" x14ac:dyDescent="0.2">
      <c r="A171" s="304"/>
      <c r="B171" s="340">
        <v>51</v>
      </c>
      <c r="C171" s="341" t="s">
        <v>199</v>
      </c>
      <c r="D171" s="341">
        <v>0</v>
      </c>
      <c r="E171" s="341">
        <v>0</v>
      </c>
      <c r="F171" s="341">
        <v>0</v>
      </c>
      <c r="G171"/>
    </row>
    <row r="172" spans="1:7" ht="24.75" x14ac:dyDescent="0.2">
      <c r="A172" s="304"/>
      <c r="B172" s="340">
        <v>52</v>
      </c>
      <c r="C172" s="341" t="s">
        <v>200</v>
      </c>
      <c r="D172" s="341">
        <v>0</v>
      </c>
      <c r="E172" s="341">
        <v>0</v>
      </c>
      <c r="F172" s="341">
        <v>0</v>
      </c>
      <c r="G172"/>
    </row>
    <row r="173" spans="1:7" ht="24.75" x14ac:dyDescent="0.2">
      <c r="A173" s="304"/>
      <c r="B173" s="340">
        <v>53</v>
      </c>
      <c r="C173" s="341" t="s">
        <v>174</v>
      </c>
      <c r="D173" s="341">
        <v>0</v>
      </c>
      <c r="E173" s="341">
        <v>0</v>
      </c>
      <c r="F173" s="341">
        <v>5500</v>
      </c>
      <c r="G173"/>
    </row>
    <row r="174" spans="1:7" ht="24.75" x14ac:dyDescent="0.2">
      <c r="A174" s="304"/>
      <c r="B174" s="340">
        <v>54</v>
      </c>
      <c r="C174" s="341" t="s">
        <v>158</v>
      </c>
      <c r="D174" s="341">
        <v>0</v>
      </c>
      <c r="E174" s="341">
        <v>0</v>
      </c>
      <c r="F174" s="341">
        <v>35500</v>
      </c>
      <c r="G174"/>
    </row>
    <row r="175" spans="1:7" ht="24.75" x14ac:dyDescent="0.2">
      <c r="A175" s="304"/>
      <c r="B175" s="340">
        <v>55</v>
      </c>
      <c r="C175" s="341" t="s">
        <v>162</v>
      </c>
      <c r="D175" s="341">
        <v>0</v>
      </c>
      <c r="E175" s="341">
        <v>0</v>
      </c>
      <c r="F175" s="341">
        <v>2500</v>
      </c>
      <c r="G175"/>
    </row>
    <row r="176" spans="1:7" ht="24.75" x14ac:dyDescent="0.2">
      <c r="A176" s="304"/>
      <c r="B176" s="340">
        <v>56</v>
      </c>
      <c r="C176" s="341" t="s">
        <v>164</v>
      </c>
      <c r="D176" s="341">
        <v>0</v>
      </c>
      <c r="E176" s="341">
        <v>0</v>
      </c>
      <c r="F176" s="341">
        <v>0</v>
      </c>
      <c r="G176"/>
    </row>
    <row r="177" spans="1:7" ht="24.75" x14ac:dyDescent="0.2">
      <c r="A177" s="304"/>
      <c r="B177" s="340">
        <v>57</v>
      </c>
      <c r="C177" s="341" t="s">
        <v>163</v>
      </c>
      <c r="D177" s="341">
        <v>0</v>
      </c>
      <c r="E177" s="341">
        <v>0</v>
      </c>
      <c r="F177" s="341">
        <v>12500</v>
      </c>
      <c r="G177"/>
    </row>
    <row r="178" spans="1:7" ht="24.75" x14ac:dyDescent="0.2">
      <c r="A178" s="304"/>
      <c r="B178" s="340">
        <v>58</v>
      </c>
      <c r="C178" s="341" t="s">
        <v>236</v>
      </c>
      <c r="D178" s="341">
        <v>0</v>
      </c>
      <c r="E178" s="341">
        <v>0</v>
      </c>
      <c r="F178" s="341">
        <v>0</v>
      </c>
      <c r="G178"/>
    </row>
    <row r="179" spans="1:7" ht="24.75" x14ac:dyDescent="0.2">
      <c r="A179" s="304"/>
      <c r="B179" s="340">
        <v>59</v>
      </c>
      <c r="C179" s="341" t="s">
        <v>201</v>
      </c>
      <c r="D179" s="341">
        <v>0</v>
      </c>
      <c r="E179" s="341">
        <v>0</v>
      </c>
      <c r="F179" s="341">
        <v>0</v>
      </c>
      <c r="G179"/>
    </row>
    <row r="180" spans="1:7" ht="24.75" x14ac:dyDescent="0.2">
      <c r="A180" s="304"/>
      <c r="B180" s="340">
        <v>60</v>
      </c>
      <c r="C180" s="341" t="s">
        <v>237</v>
      </c>
      <c r="D180" s="341">
        <v>0</v>
      </c>
      <c r="E180" s="341">
        <v>0</v>
      </c>
      <c r="F180" s="341">
        <v>0</v>
      </c>
      <c r="G180"/>
    </row>
    <row r="181" spans="1:7" ht="24.75" x14ac:dyDescent="0.2">
      <c r="A181" s="304"/>
      <c r="B181" s="340">
        <v>61</v>
      </c>
      <c r="C181" s="341" t="s">
        <v>165</v>
      </c>
      <c r="D181" s="341">
        <v>0</v>
      </c>
      <c r="E181" s="341">
        <v>0</v>
      </c>
      <c r="F181" s="341">
        <v>0</v>
      </c>
      <c r="G181"/>
    </row>
    <row r="182" spans="1:7" ht="24.75" x14ac:dyDescent="0.2">
      <c r="A182" s="304"/>
      <c r="B182" s="340">
        <v>62</v>
      </c>
      <c r="C182" s="341" t="s">
        <v>238</v>
      </c>
      <c r="D182" s="341">
        <v>0</v>
      </c>
      <c r="E182" s="341">
        <v>0</v>
      </c>
      <c r="F182" s="341">
        <v>0</v>
      </c>
      <c r="G182"/>
    </row>
    <row r="183" spans="1:7" ht="24.75" x14ac:dyDescent="0.2">
      <c r="A183" s="304"/>
      <c r="B183" s="340">
        <v>63</v>
      </c>
      <c r="C183" s="341" t="s">
        <v>239</v>
      </c>
      <c r="D183" s="341">
        <v>0</v>
      </c>
      <c r="E183" s="341">
        <v>0</v>
      </c>
      <c r="F183" s="341">
        <v>0</v>
      </c>
      <c r="G183"/>
    </row>
    <row r="184" spans="1:7" ht="24.75" x14ac:dyDescent="0.2">
      <c r="A184" s="304"/>
      <c r="B184" s="340">
        <v>64</v>
      </c>
      <c r="C184" s="341" t="s">
        <v>141</v>
      </c>
      <c r="D184" s="341">
        <v>0</v>
      </c>
      <c r="E184" s="341">
        <v>0</v>
      </c>
      <c r="F184" s="341">
        <v>0</v>
      </c>
      <c r="G184"/>
    </row>
    <row r="185" spans="1:7" ht="24.75" x14ac:dyDescent="0.2">
      <c r="A185" s="304"/>
      <c r="B185" s="340">
        <v>65</v>
      </c>
      <c r="C185" s="341" t="s">
        <v>240</v>
      </c>
      <c r="D185" s="341">
        <v>0</v>
      </c>
      <c r="E185" s="341">
        <v>0</v>
      </c>
      <c r="F185" s="341">
        <v>0</v>
      </c>
      <c r="G185"/>
    </row>
    <row r="186" spans="1:7" ht="24.75" x14ac:dyDescent="0.2">
      <c r="A186" s="304"/>
      <c r="B186" s="340">
        <v>66</v>
      </c>
      <c r="C186" s="341" t="s">
        <v>241</v>
      </c>
      <c r="D186" s="341">
        <v>0</v>
      </c>
      <c r="E186" s="341">
        <v>0</v>
      </c>
      <c r="F186" s="341">
        <v>0</v>
      </c>
      <c r="G186"/>
    </row>
    <row r="187" spans="1:7" ht="24.75" x14ac:dyDescent="0.2">
      <c r="A187" s="304"/>
      <c r="B187" s="340">
        <v>67</v>
      </c>
      <c r="C187" s="341" t="s">
        <v>242</v>
      </c>
      <c r="D187" s="341">
        <v>0</v>
      </c>
      <c r="E187" s="341">
        <v>0</v>
      </c>
      <c r="F187" s="341">
        <v>1500</v>
      </c>
      <c r="G187"/>
    </row>
    <row r="188" spans="1:7" ht="24.75" x14ac:dyDescent="0.2">
      <c r="A188" s="304"/>
      <c r="B188" s="340">
        <v>68</v>
      </c>
      <c r="C188" s="341" t="s">
        <v>243</v>
      </c>
      <c r="D188" s="341">
        <v>0</v>
      </c>
      <c r="E188" s="341">
        <v>0</v>
      </c>
      <c r="F188" s="341">
        <v>0</v>
      </c>
      <c r="G188"/>
    </row>
    <row r="189" spans="1:7" ht="24.75" x14ac:dyDescent="0.2">
      <c r="A189" s="304"/>
      <c r="B189" s="340">
        <v>69</v>
      </c>
      <c r="C189" s="341" t="s">
        <v>244</v>
      </c>
      <c r="D189" s="341">
        <v>0</v>
      </c>
      <c r="E189" s="341">
        <v>0</v>
      </c>
      <c r="F189" s="341">
        <v>0</v>
      </c>
      <c r="G189"/>
    </row>
    <row r="190" spans="1:7" ht="24.75" x14ac:dyDescent="0.2">
      <c r="A190" s="304"/>
      <c r="B190" s="340">
        <v>70</v>
      </c>
      <c r="C190" s="341" t="s">
        <v>245</v>
      </c>
      <c r="D190" s="341">
        <v>0</v>
      </c>
      <c r="E190" s="341">
        <v>0</v>
      </c>
      <c r="F190" s="341">
        <v>0</v>
      </c>
      <c r="G190"/>
    </row>
    <row r="191" spans="1:7" ht="24.75" x14ac:dyDescent="0.2">
      <c r="A191" s="304"/>
      <c r="B191" s="340">
        <v>71</v>
      </c>
      <c r="C191" s="341" t="s">
        <v>246</v>
      </c>
      <c r="D191" s="341">
        <v>0</v>
      </c>
      <c r="E191" s="341">
        <v>0</v>
      </c>
      <c r="F191" s="341">
        <v>0</v>
      </c>
      <c r="G191"/>
    </row>
    <row r="192" spans="1:7" ht="24.75" x14ac:dyDescent="0.2">
      <c r="A192" s="304"/>
      <c r="B192" s="340">
        <v>72</v>
      </c>
      <c r="C192" s="341" t="s">
        <v>247</v>
      </c>
      <c r="D192" s="341">
        <v>0</v>
      </c>
      <c r="E192" s="341">
        <v>0</v>
      </c>
      <c r="F192" s="341">
        <v>0</v>
      </c>
      <c r="G192"/>
    </row>
    <row r="193" spans="1:7" ht="24.75" x14ac:dyDescent="0.2">
      <c r="A193" s="304"/>
      <c r="B193" s="340">
        <v>73</v>
      </c>
      <c r="C193" s="341" t="s">
        <v>248</v>
      </c>
      <c r="D193" s="341">
        <v>0</v>
      </c>
      <c r="E193" s="341">
        <v>0</v>
      </c>
      <c r="F193" s="341">
        <v>0</v>
      </c>
      <c r="G193"/>
    </row>
    <row r="194" spans="1:7" ht="24.75" x14ac:dyDescent="0.2">
      <c r="A194" s="304"/>
      <c r="B194" s="340">
        <v>74</v>
      </c>
      <c r="C194" s="341" t="s">
        <v>249</v>
      </c>
      <c r="D194" s="341">
        <v>0</v>
      </c>
      <c r="E194" s="341">
        <v>0</v>
      </c>
      <c r="F194" s="341">
        <v>0</v>
      </c>
      <c r="G194"/>
    </row>
    <row r="195" spans="1:7" ht="24.75" x14ac:dyDescent="0.2">
      <c r="A195" s="304"/>
      <c r="B195" s="340">
        <v>75</v>
      </c>
      <c r="C195" s="341" t="s">
        <v>250</v>
      </c>
      <c r="D195" s="341">
        <v>0</v>
      </c>
      <c r="E195" s="341">
        <v>0</v>
      </c>
      <c r="F195" s="341">
        <v>1500</v>
      </c>
      <c r="G195"/>
    </row>
    <row r="196" spans="1:7" ht="24.75" x14ac:dyDescent="0.2">
      <c r="A196" s="304"/>
      <c r="B196" s="340">
        <v>76</v>
      </c>
      <c r="C196" s="341" t="s">
        <v>251</v>
      </c>
      <c r="D196" s="341">
        <v>0</v>
      </c>
      <c r="E196" s="341">
        <v>0</v>
      </c>
      <c r="F196" s="341">
        <v>0</v>
      </c>
      <c r="G196"/>
    </row>
    <row r="197" spans="1:7" ht="24.75" x14ac:dyDescent="0.2">
      <c r="A197" s="304"/>
      <c r="B197" s="340">
        <v>77</v>
      </c>
      <c r="C197" s="341" t="s">
        <v>202</v>
      </c>
      <c r="D197" s="341">
        <v>0</v>
      </c>
      <c r="E197" s="341">
        <v>0</v>
      </c>
      <c r="F197" s="341">
        <v>0</v>
      </c>
      <c r="G197"/>
    </row>
    <row r="198" spans="1:7" ht="24.75" x14ac:dyDescent="0.2">
      <c r="A198" s="304"/>
      <c r="B198" s="340">
        <v>78</v>
      </c>
      <c r="C198" s="341" t="s">
        <v>252</v>
      </c>
      <c r="D198" s="341">
        <v>0</v>
      </c>
      <c r="E198" s="341">
        <v>0</v>
      </c>
      <c r="F198" s="341">
        <v>0</v>
      </c>
      <c r="G198"/>
    </row>
    <row r="199" spans="1:7" ht="24.75" x14ac:dyDescent="0.2">
      <c r="A199" s="304"/>
      <c r="B199" s="340">
        <v>79</v>
      </c>
      <c r="C199" s="341" t="s">
        <v>203</v>
      </c>
      <c r="D199" s="341">
        <v>0</v>
      </c>
      <c r="E199" s="341">
        <v>0</v>
      </c>
      <c r="F199" s="341">
        <v>0</v>
      </c>
      <c r="G199"/>
    </row>
    <row r="200" spans="1:7" ht="24.75" x14ac:dyDescent="0.2">
      <c r="A200" s="304"/>
      <c r="B200" s="340">
        <v>80</v>
      </c>
      <c r="C200" s="341" t="s">
        <v>204</v>
      </c>
      <c r="D200" s="341">
        <v>0</v>
      </c>
      <c r="E200" s="341">
        <v>0</v>
      </c>
      <c r="F200" s="341">
        <v>0</v>
      </c>
      <c r="G200"/>
    </row>
    <row r="201" spans="1:7" ht="24.75" x14ac:dyDescent="0.2">
      <c r="A201" s="304"/>
      <c r="B201" s="340">
        <v>81</v>
      </c>
      <c r="C201" s="341" t="s">
        <v>205</v>
      </c>
      <c r="D201" s="341">
        <v>0</v>
      </c>
      <c r="E201" s="341">
        <v>0</v>
      </c>
      <c r="F201" s="341">
        <v>0</v>
      </c>
      <c r="G201"/>
    </row>
    <row r="202" spans="1:7" ht="24.75" x14ac:dyDescent="0.2">
      <c r="A202" s="304"/>
      <c r="B202" s="340">
        <v>82</v>
      </c>
      <c r="C202" s="341" t="s">
        <v>253</v>
      </c>
      <c r="D202" s="341">
        <v>0</v>
      </c>
      <c r="E202" s="341">
        <v>0</v>
      </c>
      <c r="F202" s="341">
        <v>1500</v>
      </c>
      <c r="G202"/>
    </row>
    <row r="203" spans="1:7" ht="24.75" x14ac:dyDescent="0.2">
      <c r="A203" s="304"/>
      <c r="B203" s="340">
        <v>83</v>
      </c>
      <c r="C203" s="341" t="s">
        <v>254</v>
      </c>
      <c r="D203" s="341">
        <v>0</v>
      </c>
      <c r="E203" s="341">
        <v>0</v>
      </c>
      <c r="F203" s="341">
        <v>0</v>
      </c>
      <c r="G203"/>
    </row>
    <row r="204" spans="1:7" ht="24.75" x14ac:dyDescent="0.2">
      <c r="A204" s="304"/>
      <c r="B204" s="340">
        <v>84</v>
      </c>
      <c r="C204" s="341" t="s">
        <v>255</v>
      </c>
      <c r="D204" s="341">
        <v>0</v>
      </c>
      <c r="E204" s="341">
        <v>0</v>
      </c>
      <c r="F204" s="341">
        <v>3000</v>
      </c>
      <c r="G204"/>
    </row>
    <row r="205" spans="1:7" ht="24.75" x14ac:dyDescent="0.2">
      <c r="A205" s="304"/>
      <c r="B205" s="340">
        <v>85</v>
      </c>
      <c r="C205" s="341" t="s">
        <v>256</v>
      </c>
      <c r="D205" s="341">
        <v>0</v>
      </c>
      <c r="E205" s="341">
        <v>0</v>
      </c>
      <c r="F205" s="341">
        <v>0</v>
      </c>
      <c r="G205"/>
    </row>
    <row r="206" spans="1:7" ht="24.75" x14ac:dyDescent="0.2">
      <c r="A206" s="304"/>
      <c r="B206" s="340">
        <v>86</v>
      </c>
      <c r="C206" s="341" t="s">
        <v>257</v>
      </c>
      <c r="D206" s="341">
        <v>0</v>
      </c>
      <c r="E206" s="341">
        <v>0</v>
      </c>
      <c r="F206" s="341">
        <v>0</v>
      </c>
      <c r="G206"/>
    </row>
    <row r="207" spans="1:7" ht="24.75" x14ac:dyDescent="0.2">
      <c r="A207" s="304"/>
      <c r="B207" s="340">
        <v>87</v>
      </c>
      <c r="C207" s="341" t="s">
        <v>258</v>
      </c>
      <c r="D207" s="341">
        <v>0</v>
      </c>
      <c r="E207" s="341">
        <v>0</v>
      </c>
      <c r="F207" s="341">
        <v>0</v>
      </c>
      <c r="G207"/>
    </row>
    <row r="208" spans="1:7" ht="24.75" x14ac:dyDescent="0.2">
      <c r="A208" s="304"/>
      <c r="B208" s="340">
        <v>88</v>
      </c>
      <c r="C208" s="341" t="s">
        <v>259</v>
      </c>
      <c r="D208" s="341">
        <v>0</v>
      </c>
      <c r="E208" s="341">
        <v>0</v>
      </c>
      <c r="F208" s="341">
        <v>0</v>
      </c>
      <c r="G208"/>
    </row>
    <row r="209" spans="1:7" ht="24.75" x14ac:dyDescent="0.2">
      <c r="A209" s="304"/>
      <c r="B209" s="340">
        <v>89</v>
      </c>
      <c r="C209" s="341" t="s">
        <v>210</v>
      </c>
      <c r="D209" s="341">
        <v>0</v>
      </c>
      <c r="E209" s="341">
        <v>0</v>
      </c>
      <c r="F209" s="341">
        <v>0</v>
      </c>
      <c r="G209"/>
    </row>
    <row r="210" spans="1:7" ht="24.75" x14ac:dyDescent="0.2">
      <c r="A210" s="304"/>
      <c r="B210" s="340">
        <v>90</v>
      </c>
      <c r="C210" s="341" t="s">
        <v>206</v>
      </c>
      <c r="D210" s="341">
        <v>0</v>
      </c>
      <c r="E210" s="341">
        <v>0</v>
      </c>
      <c r="F210" s="341">
        <v>0</v>
      </c>
      <c r="G210"/>
    </row>
    <row r="211" spans="1:7" ht="24.75" x14ac:dyDescent="0.2">
      <c r="A211" s="304"/>
      <c r="B211" s="340">
        <v>91</v>
      </c>
      <c r="C211" s="341" t="s">
        <v>207</v>
      </c>
      <c r="D211" s="341">
        <v>0</v>
      </c>
      <c r="E211" s="341">
        <v>0</v>
      </c>
      <c r="F211" s="341">
        <v>0</v>
      </c>
      <c r="G211"/>
    </row>
    <row r="212" spans="1:7" ht="24.75" x14ac:dyDescent="0.2">
      <c r="A212" s="304"/>
      <c r="B212" s="340">
        <v>92</v>
      </c>
      <c r="C212" s="341" t="s">
        <v>260</v>
      </c>
      <c r="D212" s="341">
        <v>0</v>
      </c>
      <c r="E212" s="341">
        <v>0</v>
      </c>
      <c r="F212" s="341">
        <v>0</v>
      </c>
      <c r="G212"/>
    </row>
    <row r="213" spans="1:7" ht="24.75" x14ac:dyDescent="0.2">
      <c r="A213" s="304"/>
      <c r="B213" s="340">
        <v>93</v>
      </c>
      <c r="C213" s="341" t="s">
        <v>208</v>
      </c>
      <c r="D213" s="341">
        <v>0</v>
      </c>
      <c r="E213" s="341">
        <v>0</v>
      </c>
      <c r="F213" s="341">
        <v>0</v>
      </c>
      <c r="G213"/>
    </row>
    <row r="214" spans="1:7" ht="24.75" x14ac:dyDescent="0.2">
      <c r="A214" s="304"/>
      <c r="B214" s="340">
        <v>94</v>
      </c>
      <c r="C214" s="341" t="s">
        <v>261</v>
      </c>
      <c r="D214" s="341">
        <v>0</v>
      </c>
      <c r="E214" s="341">
        <v>0</v>
      </c>
      <c r="F214" s="341">
        <v>0</v>
      </c>
      <c r="G214"/>
    </row>
    <row r="215" spans="1:7" ht="24.75" x14ac:dyDescent="0.2">
      <c r="A215" s="304"/>
      <c r="B215" s="340">
        <v>95</v>
      </c>
      <c r="C215" s="341" t="s">
        <v>262</v>
      </c>
      <c r="D215" s="341">
        <v>0</v>
      </c>
      <c r="E215" s="341">
        <v>0</v>
      </c>
      <c r="F215" s="341">
        <v>0</v>
      </c>
      <c r="G215"/>
    </row>
    <row r="216" spans="1:7" ht="24.75" x14ac:dyDescent="0.2">
      <c r="A216" s="304"/>
      <c r="B216" s="340">
        <v>96</v>
      </c>
      <c r="C216" s="341" t="s">
        <v>263</v>
      </c>
      <c r="D216" s="341">
        <v>0</v>
      </c>
      <c r="E216" s="341">
        <v>0</v>
      </c>
      <c r="F216" s="341">
        <v>0</v>
      </c>
      <c r="G216"/>
    </row>
    <row r="217" spans="1:7" ht="24.75" x14ac:dyDescent="0.2">
      <c r="A217" s="304"/>
      <c r="B217" s="340">
        <v>97</v>
      </c>
      <c r="C217" s="341" t="s">
        <v>209</v>
      </c>
      <c r="D217" s="341">
        <v>0</v>
      </c>
      <c r="E217" s="341">
        <v>0</v>
      </c>
      <c r="F217" s="341">
        <v>0</v>
      </c>
      <c r="G217"/>
    </row>
    <row r="218" spans="1:7" ht="24.75" x14ac:dyDescent="0.2">
      <c r="A218" s="304"/>
      <c r="B218" s="340">
        <v>98</v>
      </c>
      <c r="C218" s="341" t="s">
        <v>264</v>
      </c>
      <c r="D218" s="341">
        <v>0</v>
      </c>
      <c r="E218" s="341">
        <v>0</v>
      </c>
      <c r="F218" s="341">
        <v>0</v>
      </c>
      <c r="G218"/>
    </row>
    <row r="219" spans="1:7" ht="24.75" x14ac:dyDescent="0.2">
      <c r="A219" s="304"/>
      <c r="B219" s="340">
        <v>99</v>
      </c>
      <c r="C219" s="341" t="s">
        <v>265</v>
      </c>
      <c r="D219" s="341">
        <v>0</v>
      </c>
      <c r="E219" s="341">
        <v>0</v>
      </c>
      <c r="F219" s="341">
        <v>0</v>
      </c>
      <c r="G219"/>
    </row>
    <row r="220" spans="1:7" ht="24.75" x14ac:dyDescent="0.2">
      <c r="A220" s="304"/>
      <c r="B220" s="340">
        <v>100</v>
      </c>
      <c r="C220" s="341" t="s">
        <v>266</v>
      </c>
      <c r="D220" s="341">
        <v>0</v>
      </c>
      <c r="E220" s="341">
        <v>0</v>
      </c>
      <c r="F220" s="341">
        <v>0</v>
      </c>
      <c r="G220"/>
    </row>
    <row r="221" spans="1:7" ht="24.75" x14ac:dyDescent="0.2">
      <c r="A221" s="304"/>
      <c r="B221" s="340">
        <v>101</v>
      </c>
      <c r="C221" s="341" t="s">
        <v>267</v>
      </c>
      <c r="D221" s="341">
        <v>0</v>
      </c>
      <c r="E221" s="341">
        <v>0</v>
      </c>
      <c r="F221" s="341">
        <v>0</v>
      </c>
      <c r="G221"/>
    </row>
    <row r="222" spans="1:7" ht="24.75" x14ac:dyDescent="0.2">
      <c r="A222" s="304"/>
      <c r="B222" s="340">
        <v>102</v>
      </c>
      <c r="C222" s="341" t="s">
        <v>268</v>
      </c>
      <c r="D222" s="341">
        <v>0</v>
      </c>
      <c r="E222" s="341">
        <v>0</v>
      </c>
      <c r="F222" s="341">
        <v>0</v>
      </c>
      <c r="G222"/>
    </row>
    <row r="223" spans="1:7" ht="24.75" x14ac:dyDescent="0.2">
      <c r="A223" s="304"/>
      <c r="B223" s="340">
        <v>103</v>
      </c>
      <c r="C223" s="341" t="s">
        <v>211</v>
      </c>
      <c r="D223" s="341">
        <v>0</v>
      </c>
      <c r="E223" s="341">
        <v>0</v>
      </c>
      <c r="F223" s="341">
        <v>0</v>
      </c>
      <c r="G223"/>
    </row>
    <row r="224" spans="1:7" ht="24.75" x14ac:dyDescent="0.2">
      <c r="A224" s="304"/>
      <c r="B224" s="340">
        <v>104</v>
      </c>
      <c r="C224" s="341" t="s">
        <v>212</v>
      </c>
      <c r="D224" s="341">
        <v>0</v>
      </c>
      <c r="E224" s="341">
        <v>0</v>
      </c>
      <c r="F224" s="341">
        <v>0</v>
      </c>
      <c r="G224"/>
    </row>
    <row r="225" spans="1:7" ht="24.75" x14ac:dyDescent="0.2">
      <c r="A225" s="304"/>
      <c r="B225" s="340">
        <v>105</v>
      </c>
      <c r="C225" s="341" t="s">
        <v>213</v>
      </c>
      <c r="D225" s="341">
        <v>0</v>
      </c>
      <c r="E225" s="341">
        <v>0</v>
      </c>
      <c r="F225" s="341">
        <v>0</v>
      </c>
      <c r="G225"/>
    </row>
    <row r="226" spans="1:7" ht="24.75" x14ac:dyDescent="0.2">
      <c r="A226" s="304"/>
      <c r="B226" s="340">
        <v>106</v>
      </c>
      <c r="C226" s="341" t="s">
        <v>214</v>
      </c>
      <c r="D226" s="341">
        <v>0</v>
      </c>
      <c r="E226" s="341">
        <v>0</v>
      </c>
      <c r="F226" s="341">
        <v>0</v>
      </c>
      <c r="G226"/>
    </row>
    <row r="227" spans="1:7" ht="24.75" x14ac:dyDescent="0.2">
      <c r="A227" s="304"/>
      <c r="B227" s="340">
        <v>107</v>
      </c>
      <c r="C227" s="341" t="s">
        <v>215</v>
      </c>
      <c r="D227" s="341">
        <v>0</v>
      </c>
      <c r="E227" s="341">
        <v>0</v>
      </c>
      <c r="F227" s="341">
        <v>0</v>
      </c>
      <c r="G227"/>
    </row>
    <row r="228" spans="1:7" ht="24.75" x14ac:dyDescent="0.2">
      <c r="A228" s="304"/>
      <c r="B228" s="340">
        <v>108</v>
      </c>
      <c r="C228" s="341" t="s">
        <v>216</v>
      </c>
      <c r="D228" s="341">
        <v>0</v>
      </c>
      <c r="E228" s="341">
        <v>0</v>
      </c>
      <c r="F228" s="341">
        <v>0</v>
      </c>
      <c r="G228"/>
    </row>
    <row r="229" spans="1:7" ht="24.75" x14ac:dyDescent="0.2">
      <c r="A229" s="304"/>
      <c r="B229" s="340">
        <v>109</v>
      </c>
      <c r="C229" s="341" t="s">
        <v>217</v>
      </c>
      <c r="D229" s="341">
        <v>0</v>
      </c>
      <c r="E229" s="341">
        <v>0</v>
      </c>
      <c r="F229" s="341">
        <v>0</v>
      </c>
      <c r="G229"/>
    </row>
    <row r="230" spans="1:7" ht="24.75" x14ac:dyDescent="0.2">
      <c r="A230" s="304"/>
      <c r="B230" s="340">
        <v>110</v>
      </c>
      <c r="C230" s="341" t="s">
        <v>218</v>
      </c>
      <c r="D230" s="341">
        <v>0</v>
      </c>
      <c r="E230" s="341">
        <v>0</v>
      </c>
      <c r="F230" s="341">
        <v>0</v>
      </c>
      <c r="G230"/>
    </row>
    <row r="231" spans="1:7" ht="24.75" x14ac:dyDescent="0.2">
      <c r="A231" s="304"/>
      <c r="B231" s="340">
        <v>111</v>
      </c>
      <c r="C231" s="341" t="s">
        <v>219</v>
      </c>
      <c r="D231" s="341">
        <v>0</v>
      </c>
      <c r="E231" s="341">
        <v>0</v>
      </c>
      <c r="F231" s="341">
        <v>0</v>
      </c>
      <c r="G231"/>
    </row>
    <row r="232" spans="1:7" ht="24.75" x14ac:dyDescent="0.2">
      <c r="A232" s="304"/>
      <c r="B232" s="340">
        <v>112</v>
      </c>
      <c r="C232" s="341" t="s">
        <v>173</v>
      </c>
      <c r="D232" s="341">
        <v>0</v>
      </c>
      <c r="E232" s="341">
        <v>0</v>
      </c>
      <c r="F232" s="341">
        <v>0</v>
      </c>
      <c r="G232"/>
    </row>
    <row r="233" spans="1:7" ht="24.75" x14ac:dyDescent="0.2">
      <c r="A233" s="304"/>
      <c r="B233" s="340">
        <v>113</v>
      </c>
      <c r="C233" s="341" t="s">
        <v>220</v>
      </c>
      <c r="D233" s="341">
        <v>0</v>
      </c>
      <c r="E233" s="341">
        <v>0</v>
      </c>
      <c r="F233" s="341">
        <v>1000</v>
      </c>
      <c r="G233"/>
    </row>
    <row r="234" spans="1:7" ht="24.75" x14ac:dyDescent="0.2">
      <c r="A234" s="304"/>
      <c r="B234" s="340">
        <v>114</v>
      </c>
      <c r="C234" s="341" t="s">
        <v>170</v>
      </c>
      <c r="D234" s="341">
        <v>0</v>
      </c>
      <c r="E234" s="341">
        <v>0</v>
      </c>
      <c r="F234" s="341">
        <v>1000</v>
      </c>
      <c r="G234"/>
    </row>
    <row r="235" spans="1:7" ht="24.75" x14ac:dyDescent="0.2">
      <c r="A235" s="304"/>
      <c r="B235" s="340">
        <v>115</v>
      </c>
      <c r="C235" s="341" t="s">
        <v>167</v>
      </c>
      <c r="D235" s="341">
        <v>0</v>
      </c>
      <c r="E235" s="341">
        <v>0</v>
      </c>
      <c r="F235" s="341">
        <v>0</v>
      </c>
      <c r="G235"/>
    </row>
    <row r="236" spans="1:7" ht="24.75" x14ac:dyDescent="0.2">
      <c r="A236" s="304"/>
      <c r="B236" s="340">
        <v>116</v>
      </c>
      <c r="C236" s="341" t="s">
        <v>169</v>
      </c>
      <c r="D236" s="341">
        <v>0</v>
      </c>
      <c r="E236" s="341">
        <v>0</v>
      </c>
      <c r="F236" s="341">
        <v>3500</v>
      </c>
      <c r="G236"/>
    </row>
    <row r="237" spans="1:7" ht="24.75" x14ac:dyDescent="0.2">
      <c r="A237" s="304"/>
      <c r="B237" s="340">
        <v>117</v>
      </c>
      <c r="C237" s="341" t="s">
        <v>175</v>
      </c>
      <c r="D237" s="341">
        <v>0</v>
      </c>
      <c r="E237" s="341">
        <v>0</v>
      </c>
      <c r="F237" s="341">
        <v>0</v>
      </c>
      <c r="G237"/>
    </row>
    <row r="238" spans="1:7" ht="24.75" x14ac:dyDescent="0.2">
      <c r="A238" s="304"/>
      <c r="B238" s="340">
        <v>118</v>
      </c>
      <c r="C238" s="341" t="s">
        <v>168</v>
      </c>
      <c r="D238" s="341">
        <v>0</v>
      </c>
      <c r="E238" s="341">
        <v>0</v>
      </c>
      <c r="F238" s="341">
        <v>1500</v>
      </c>
      <c r="G238"/>
    </row>
    <row r="239" spans="1:7" ht="24.75" x14ac:dyDescent="0.2">
      <c r="A239" s="304"/>
      <c r="B239" s="340">
        <v>119</v>
      </c>
      <c r="C239" s="341" t="s">
        <v>171</v>
      </c>
      <c r="D239" s="341">
        <v>0</v>
      </c>
      <c r="E239" s="341">
        <v>0</v>
      </c>
      <c r="F239" s="341">
        <v>0</v>
      </c>
      <c r="G239"/>
    </row>
    <row r="240" spans="1:7" ht="24.75" x14ac:dyDescent="0.2">
      <c r="A240" s="304"/>
      <c r="B240" s="340">
        <v>120</v>
      </c>
      <c r="C240" s="341" t="s">
        <v>269</v>
      </c>
      <c r="D240" s="341">
        <v>0</v>
      </c>
      <c r="E240" s="341">
        <v>0</v>
      </c>
      <c r="F240" s="341">
        <v>0</v>
      </c>
      <c r="G240"/>
    </row>
    <row r="241" spans="1:7" ht="24.75" x14ac:dyDescent="0.2">
      <c r="A241" s="304"/>
      <c r="B241" s="340">
        <v>121</v>
      </c>
      <c r="C241" s="341" t="s">
        <v>221</v>
      </c>
      <c r="D241" s="341">
        <v>0</v>
      </c>
      <c r="E241" s="341">
        <v>0</v>
      </c>
      <c r="F241" s="341">
        <v>0</v>
      </c>
      <c r="G241"/>
    </row>
    <row r="242" spans="1:7" ht="24.75" x14ac:dyDescent="0.2">
      <c r="A242" s="304"/>
      <c r="B242" s="340">
        <v>122</v>
      </c>
      <c r="C242" s="341" t="s">
        <v>270</v>
      </c>
      <c r="D242" s="341">
        <v>0</v>
      </c>
      <c r="E242" s="341">
        <v>0</v>
      </c>
      <c r="F242" s="341">
        <v>0</v>
      </c>
      <c r="G242"/>
    </row>
    <row r="243" spans="1:7" ht="24.75" x14ac:dyDescent="0.2">
      <c r="A243" s="304"/>
      <c r="B243" s="340">
        <v>123</v>
      </c>
      <c r="C243" s="341" t="s">
        <v>271</v>
      </c>
      <c r="D243" s="341">
        <v>0</v>
      </c>
      <c r="E243" s="341">
        <v>0</v>
      </c>
      <c r="F243" s="341">
        <v>0</v>
      </c>
      <c r="G243"/>
    </row>
    <row r="244" spans="1:7" ht="24.75" x14ac:dyDescent="0.2">
      <c r="A244" s="304"/>
      <c r="B244" s="340">
        <v>124</v>
      </c>
      <c r="C244" s="341" t="s">
        <v>172</v>
      </c>
      <c r="D244" s="341">
        <v>0</v>
      </c>
      <c r="E244" s="341">
        <v>0</v>
      </c>
      <c r="F244" s="341">
        <v>0</v>
      </c>
      <c r="G244"/>
    </row>
    <row r="245" spans="1:7" s="333" customFormat="1" ht="33" customHeight="1" x14ac:dyDescent="0.2">
      <c r="A245" s="331"/>
      <c r="B245" s="473" t="s">
        <v>91</v>
      </c>
      <c r="C245" s="474"/>
      <c r="D245" s="357">
        <f>SUM(D121:D244)</f>
        <v>3684242</v>
      </c>
      <c r="E245" s="357">
        <f>SUM(E121:E244)</f>
        <v>2184122.6527539999</v>
      </c>
      <c r="F245" s="357">
        <f>SUM(F121:F244)</f>
        <v>93000</v>
      </c>
      <c r="G245"/>
    </row>
    <row r="246" spans="1:7" s="333" customFormat="1" ht="29.25" customHeight="1" x14ac:dyDescent="0.2">
      <c r="A246" s="338"/>
      <c r="B246" s="486"/>
      <c r="C246" s="487"/>
      <c r="D246" s="487"/>
      <c r="E246" s="487"/>
      <c r="F246" s="487"/>
      <c r="G246" s="332"/>
    </row>
    <row r="247" spans="1:7" ht="26.25" customHeight="1" thickBot="1" x14ac:dyDescent="0.25">
      <c r="A247" s="448"/>
      <c r="B247" s="448"/>
      <c r="C247" s="448"/>
      <c r="D247" s="448"/>
      <c r="E247" s="448"/>
    </row>
    <row r="248" spans="1:7" ht="33.75" thickTop="1" thickBot="1" x14ac:dyDescent="0.25">
      <c r="A248" s="18" t="s">
        <v>0</v>
      </c>
      <c r="B248" s="19" t="s">
        <v>1</v>
      </c>
      <c r="C248" s="19" t="s">
        <v>18</v>
      </c>
      <c r="D248" s="19" t="s">
        <v>26</v>
      </c>
      <c r="E248" s="362" t="s">
        <v>274</v>
      </c>
    </row>
    <row r="249" spans="1:7" ht="24" thickTop="1" x14ac:dyDescent="0.55000000000000004">
      <c r="A249" s="68">
        <v>1</v>
      </c>
      <c r="B249" s="442" t="s">
        <v>75</v>
      </c>
      <c r="C249" s="69" t="s">
        <v>93</v>
      </c>
      <c r="D249" s="70" t="s">
        <v>17</v>
      </c>
      <c r="E249" s="389">
        <v>110697481</v>
      </c>
      <c r="F249" s="165"/>
      <c r="G249" s="325"/>
    </row>
    <row r="250" spans="1:7" ht="23.25" x14ac:dyDescent="0.55000000000000004">
      <c r="A250" s="71">
        <f>A249+1</f>
        <v>2</v>
      </c>
      <c r="B250" s="440"/>
      <c r="C250" s="72" t="s">
        <v>109</v>
      </c>
      <c r="D250" s="73" t="s">
        <v>17</v>
      </c>
      <c r="E250" s="389">
        <f>E251</f>
        <v>94750587</v>
      </c>
      <c r="F250" s="163"/>
      <c r="G250" s="325"/>
    </row>
    <row r="251" spans="1:7" ht="23.25" x14ac:dyDescent="0.55000000000000004">
      <c r="A251" s="71">
        <v>3</v>
      </c>
      <c r="B251" s="440"/>
      <c r="C251" s="74" t="s">
        <v>110</v>
      </c>
      <c r="D251" s="75" t="s">
        <v>17</v>
      </c>
      <c r="E251" s="389">
        <f>E252+E253+E254</f>
        <v>94750587</v>
      </c>
      <c r="F251" s="163"/>
      <c r="G251" s="325"/>
    </row>
    <row r="252" spans="1:7" ht="23.25" x14ac:dyDescent="0.55000000000000004">
      <c r="A252" s="71">
        <f t="shared" ref="A252:A264" si="3">A251+1</f>
        <v>4</v>
      </c>
      <c r="B252" s="440"/>
      <c r="C252" s="76" t="s">
        <v>94</v>
      </c>
      <c r="D252" s="75" t="s">
        <v>17</v>
      </c>
      <c r="E252" s="389">
        <v>13183004</v>
      </c>
      <c r="F252" s="163"/>
      <c r="G252" s="325"/>
    </row>
    <row r="253" spans="1:7" ht="23.25" x14ac:dyDescent="0.55000000000000004">
      <c r="A253" s="71">
        <f>A252+1</f>
        <v>5</v>
      </c>
      <c r="B253" s="440"/>
      <c r="C253" s="77" t="s">
        <v>111</v>
      </c>
      <c r="D253" s="75" t="s">
        <v>17</v>
      </c>
      <c r="E253" s="389">
        <f>8247478+7299971</f>
        <v>15547449</v>
      </c>
      <c r="F253" s="163"/>
      <c r="G253" s="325"/>
    </row>
    <row r="254" spans="1:7" ht="23.25" x14ac:dyDescent="0.55000000000000004">
      <c r="A254" s="71">
        <f>A253+1</f>
        <v>6</v>
      </c>
      <c r="B254" s="440"/>
      <c r="C254" s="78" t="s">
        <v>112</v>
      </c>
      <c r="D254" s="73" t="s">
        <v>17</v>
      </c>
      <c r="E254" s="389">
        <f>51930825+9880218+4209091</f>
        <v>66020134</v>
      </c>
      <c r="F254" s="163"/>
      <c r="G254" s="325"/>
    </row>
    <row r="255" spans="1:7" ht="23.25" x14ac:dyDescent="0.55000000000000004">
      <c r="A255" s="79">
        <f t="shared" si="3"/>
        <v>7</v>
      </c>
      <c r="B255" s="440"/>
      <c r="C255" s="74" t="s">
        <v>113</v>
      </c>
      <c r="D255" s="73" t="s">
        <v>17</v>
      </c>
      <c r="E255" s="390">
        <f>SUM(E256:E263)</f>
        <v>94750587</v>
      </c>
      <c r="F255" s="163"/>
      <c r="G255" s="325"/>
    </row>
    <row r="256" spans="1:7" ht="23.25" x14ac:dyDescent="0.55000000000000004">
      <c r="A256" s="79">
        <f t="shared" si="3"/>
        <v>8</v>
      </c>
      <c r="B256" s="440"/>
      <c r="C256" s="77" t="s">
        <v>114</v>
      </c>
      <c r="D256" s="73" t="s">
        <v>17</v>
      </c>
      <c r="E256" s="389">
        <v>4209091</v>
      </c>
      <c r="F256" s="165"/>
      <c r="G256" s="325"/>
    </row>
    <row r="257" spans="1:7" ht="23.25" x14ac:dyDescent="0.55000000000000004">
      <c r="A257" s="79">
        <f t="shared" si="3"/>
        <v>9</v>
      </c>
      <c r="B257" s="440"/>
      <c r="C257" s="48" t="s">
        <v>115</v>
      </c>
      <c r="D257" s="47" t="s">
        <v>17</v>
      </c>
      <c r="E257" s="389">
        <v>50011236</v>
      </c>
      <c r="F257" s="165"/>
      <c r="G257" s="325"/>
    </row>
    <row r="258" spans="1:7" ht="23.25" x14ac:dyDescent="0.55000000000000004">
      <c r="A258" s="79">
        <f t="shared" si="3"/>
        <v>10</v>
      </c>
      <c r="B258" s="440"/>
      <c r="C258" s="48" t="s">
        <v>116</v>
      </c>
      <c r="D258" s="47" t="s">
        <v>17</v>
      </c>
      <c r="E258" s="389">
        <v>25356715</v>
      </c>
      <c r="F258" s="165"/>
      <c r="G258" s="325"/>
    </row>
    <row r="259" spans="1:7" ht="23.25" x14ac:dyDescent="0.55000000000000004">
      <c r="A259" s="79">
        <f t="shared" si="3"/>
        <v>11</v>
      </c>
      <c r="B259" s="440"/>
      <c r="C259" s="48" t="s">
        <v>117</v>
      </c>
      <c r="D259" s="47" t="s">
        <v>17</v>
      </c>
      <c r="E259" s="389">
        <v>5396456</v>
      </c>
      <c r="F259" s="165"/>
      <c r="G259" s="325"/>
    </row>
    <row r="260" spans="1:7" ht="23.25" x14ac:dyDescent="0.55000000000000004">
      <c r="A260" s="79">
        <f t="shared" si="3"/>
        <v>12</v>
      </c>
      <c r="B260" s="440"/>
      <c r="C260" s="48" t="s">
        <v>118</v>
      </c>
      <c r="D260" s="47" t="s">
        <v>17</v>
      </c>
      <c r="E260" s="389">
        <v>401</v>
      </c>
      <c r="F260" s="165"/>
      <c r="G260" s="325"/>
    </row>
    <row r="261" spans="1:7" ht="23.25" x14ac:dyDescent="0.55000000000000004">
      <c r="A261" s="79">
        <f t="shared" si="3"/>
        <v>13</v>
      </c>
      <c r="B261" s="440"/>
      <c r="C261" s="48" t="s">
        <v>119</v>
      </c>
      <c r="D261" s="47" t="s">
        <v>17</v>
      </c>
      <c r="E261" s="389">
        <v>8903218</v>
      </c>
      <c r="F261" s="165"/>
      <c r="G261" s="325"/>
    </row>
    <row r="262" spans="1:7" ht="23.25" x14ac:dyDescent="0.55000000000000004">
      <c r="A262" s="79">
        <f t="shared" si="3"/>
        <v>14</v>
      </c>
      <c r="B262" s="440"/>
      <c r="C262" s="48" t="s">
        <v>120</v>
      </c>
      <c r="D262" s="47" t="s">
        <v>17</v>
      </c>
      <c r="E262" s="389">
        <v>51155</v>
      </c>
      <c r="F262" s="165"/>
      <c r="G262" s="325"/>
    </row>
    <row r="263" spans="1:7" ht="23.25" x14ac:dyDescent="0.55000000000000004">
      <c r="A263" s="79">
        <f t="shared" si="3"/>
        <v>15</v>
      </c>
      <c r="B263" s="440"/>
      <c r="C263" s="49" t="s">
        <v>121</v>
      </c>
      <c r="D263" s="47" t="s">
        <v>17</v>
      </c>
      <c r="E263" s="389">
        <f>171+822144</f>
        <v>822315</v>
      </c>
      <c r="F263" s="165"/>
      <c r="G263" s="325"/>
    </row>
    <row r="264" spans="1:7" ht="24" thickBot="1" x14ac:dyDescent="0.6">
      <c r="A264" s="79">
        <f t="shared" si="3"/>
        <v>16</v>
      </c>
      <c r="B264" s="441"/>
      <c r="C264" s="50" t="s">
        <v>95</v>
      </c>
      <c r="D264" s="51" t="s">
        <v>17</v>
      </c>
      <c r="E264" s="401">
        <v>3118189</v>
      </c>
      <c r="F264" s="165"/>
      <c r="G264" s="325"/>
    </row>
    <row r="265" spans="1:7" ht="24" thickTop="1" x14ac:dyDescent="0.2">
      <c r="A265" s="80">
        <v>1</v>
      </c>
      <c r="B265" s="445" t="s">
        <v>76</v>
      </c>
      <c r="C265" s="112" t="s">
        <v>93</v>
      </c>
      <c r="D265" s="129" t="s">
        <v>17</v>
      </c>
      <c r="E265" s="402">
        <v>51891560</v>
      </c>
    </row>
    <row r="266" spans="1:7" ht="23.25" x14ac:dyDescent="0.55000000000000004">
      <c r="A266" s="80">
        <f>A265+1</f>
        <v>2</v>
      </c>
      <c r="B266" s="437"/>
      <c r="C266" s="113" t="s">
        <v>109</v>
      </c>
      <c r="D266" s="29" t="s">
        <v>17</v>
      </c>
      <c r="E266" s="391">
        <f>E267</f>
        <v>37440594</v>
      </c>
      <c r="F266" s="163"/>
    </row>
    <row r="267" spans="1:7" ht="23.25" x14ac:dyDescent="0.55000000000000004">
      <c r="A267" s="80">
        <v>3</v>
      </c>
      <c r="B267" s="437"/>
      <c r="C267" s="114" t="s">
        <v>110</v>
      </c>
      <c r="D267" s="130" t="s">
        <v>17</v>
      </c>
      <c r="E267" s="391">
        <f>SUM(E268:E270)</f>
        <v>37440594</v>
      </c>
      <c r="F267" s="163"/>
    </row>
    <row r="268" spans="1:7" ht="23.25" x14ac:dyDescent="0.55000000000000004">
      <c r="A268" s="80">
        <f t="shared" ref="A268:A280" si="4">A267+1</f>
        <v>4</v>
      </c>
      <c r="B268" s="437"/>
      <c r="C268" s="115" t="s">
        <v>94</v>
      </c>
      <c r="D268" s="130" t="s">
        <v>17</v>
      </c>
      <c r="E268" s="391">
        <v>5291531</v>
      </c>
      <c r="F268" s="163"/>
    </row>
    <row r="269" spans="1:7" ht="23.25" x14ac:dyDescent="0.55000000000000004">
      <c r="A269" s="80">
        <f>A268+1</f>
        <v>5</v>
      </c>
      <c r="B269" s="437"/>
      <c r="C269" s="116" t="s">
        <v>111</v>
      </c>
      <c r="D269" s="130" t="s">
        <v>17</v>
      </c>
      <c r="E269" s="391">
        <f>2394856+12779713</f>
        <v>15174569</v>
      </c>
      <c r="F269" s="163"/>
    </row>
    <row r="270" spans="1:7" ht="23.25" x14ac:dyDescent="0.55000000000000004">
      <c r="A270" s="80">
        <f>A269+1</f>
        <v>6</v>
      </c>
      <c r="B270" s="437"/>
      <c r="C270" s="117" t="s">
        <v>112</v>
      </c>
      <c r="D270" s="29" t="s">
        <v>17</v>
      </c>
      <c r="E270" s="391">
        <f>10054639+4416010+2503845</f>
        <v>16974494</v>
      </c>
      <c r="F270" s="163"/>
    </row>
    <row r="271" spans="1:7" ht="23.25" x14ac:dyDescent="0.55000000000000004">
      <c r="A271" s="81">
        <f t="shared" si="4"/>
        <v>7</v>
      </c>
      <c r="B271" s="437"/>
      <c r="C271" s="114" t="s">
        <v>113</v>
      </c>
      <c r="D271" s="29" t="s">
        <v>17</v>
      </c>
      <c r="E271" s="391">
        <f>SUM(E272:E279)</f>
        <v>37440594</v>
      </c>
      <c r="F271" s="163"/>
    </row>
    <row r="272" spans="1:7" ht="23.25" x14ac:dyDescent="0.55000000000000004">
      <c r="A272" s="81">
        <f t="shared" si="4"/>
        <v>8</v>
      </c>
      <c r="B272" s="437"/>
      <c r="C272" s="116" t="s">
        <v>114</v>
      </c>
      <c r="D272" s="29" t="s">
        <v>17</v>
      </c>
      <c r="E272" s="391">
        <v>2503845</v>
      </c>
    </row>
    <row r="273" spans="1:6" ht="23.25" x14ac:dyDescent="0.55000000000000004">
      <c r="A273" s="81">
        <f t="shared" si="4"/>
        <v>9</v>
      </c>
      <c r="B273" s="437"/>
      <c r="C273" s="28" t="s">
        <v>115</v>
      </c>
      <c r="D273" s="131" t="s">
        <v>17</v>
      </c>
      <c r="E273" s="391">
        <v>7680672</v>
      </c>
    </row>
    <row r="274" spans="1:6" ht="23.25" x14ac:dyDescent="0.55000000000000004">
      <c r="A274" s="81">
        <f t="shared" si="4"/>
        <v>10</v>
      </c>
      <c r="B274" s="437"/>
      <c r="C274" s="28" t="s">
        <v>116</v>
      </c>
      <c r="D274" s="131" t="s">
        <v>17</v>
      </c>
      <c r="E274" s="391">
        <v>8596988</v>
      </c>
    </row>
    <row r="275" spans="1:6" ht="23.25" x14ac:dyDescent="0.55000000000000004">
      <c r="A275" s="81">
        <f t="shared" si="4"/>
        <v>11</v>
      </c>
      <c r="B275" s="437"/>
      <c r="C275" s="28" t="s">
        <v>117</v>
      </c>
      <c r="D275" s="131" t="s">
        <v>17</v>
      </c>
      <c r="E275" s="391">
        <v>1106371</v>
      </c>
    </row>
    <row r="276" spans="1:6" ht="23.25" x14ac:dyDescent="0.55000000000000004">
      <c r="A276" s="81">
        <f t="shared" si="4"/>
        <v>12</v>
      </c>
      <c r="B276" s="437"/>
      <c r="C276" s="28" t="s">
        <v>118</v>
      </c>
      <c r="D276" s="131" t="s">
        <v>17</v>
      </c>
      <c r="E276" s="391">
        <v>31123</v>
      </c>
    </row>
    <row r="277" spans="1:6" ht="23.25" x14ac:dyDescent="0.55000000000000004">
      <c r="A277" s="81">
        <f t="shared" si="4"/>
        <v>13</v>
      </c>
      <c r="B277" s="437"/>
      <c r="C277" s="28" t="s">
        <v>119</v>
      </c>
      <c r="D277" s="131" t="s">
        <v>17</v>
      </c>
      <c r="E277" s="391">
        <v>825025</v>
      </c>
    </row>
    <row r="278" spans="1:6" ht="23.25" x14ac:dyDescent="0.55000000000000004">
      <c r="A278" s="81">
        <f t="shared" si="4"/>
        <v>14</v>
      </c>
      <c r="B278" s="437"/>
      <c r="C278" s="28" t="s">
        <v>120</v>
      </c>
      <c r="D278" s="131" t="s">
        <v>17</v>
      </c>
      <c r="E278" s="391">
        <v>11860</v>
      </c>
    </row>
    <row r="279" spans="1:6" ht="23.25" x14ac:dyDescent="0.55000000000000004">
      <c r="A279" s="81">
        <f t="shared" si="4"/>
        <v>15</v>
      </c>
      <c r="B279" s="437"/>
      <c r="C279" s="118" t="s">
        <v>121</v>
      </c>
      <c r="D279" s="131" t="s">
        <v>17</v>
      </c>
      <c r="E279" s="391">
        <f>15485981+1198729</f>
        <v>16684710</v>
      </c>
    </row>
    <row r="280" spans="1:6" ht="24" thickBot="1" x14ac:dyDescent="0.6">
      <c r="A280" s="81">
        <f t="shared" si="4"/>
        <v>16</v>
      </c>
      <c r="B280" s="438"/>
      <c r="C280" s="119" t="s">
        <v>95</v>
      </c>
      <c r="D280" s="132" t="s">
        <v>17</v>
      </c>
      <c r="E280" s="391">
        <v>400186</v>
      </c>
    </row>
    <row r="281" spans="1:6" ht="24" thickTop="1" x14ac:dyDescent="0.55000000000000004">
      <c r="A281" s="45">
        <v>1</v>
      </c>
      <c r="B281" s="442" t="s">
        <v>77</v>
      </c>
      <c r="C281" s="95" t="s">
        <v>93</v>
      </c>
      <c r="D281" s="82" t="s">
        <v>17</v>
      </c>
      <c r="E281" s="392">
        <v>28180822</v>
      </c>
    </row>
    <row r="282" spans="1:6" ht="23.25" x14ac:dyDescent="0.55000000000000004">
      <c r="A282" s="45">
        <f>A281+1</f>
        <v>2</v>
      </c>
      <c r="B282" s="440"/>
      <c r="C282" s="96" t="s">
        <v>109</v>
      </c>
      <c r="D282" s="83" t="s">
        <v>17</v>
      </c>
      <c r="E282" s="392">
        <f>E283</f>
        <v>16863724</v>
      </c>
      <c r="F282" s="163"/>
    </row>
    <row r="283" spans="1:6" ht="23.25" x14ac:dyDescent="0.55000000000000004">
      <c r="A283" s="45">
        <v>3</v>
      </c>
      <c r="B283" s="440"/>
      <c r="C283" s="97" t="s">
        <v>110</v>
      </c>
      <c r="D283" s="84" t="s">
        <v>17</v>
      </c>
      <c r="E283" s="392">
        <f>E284+E285+E286</f>
        <v>16863724</v>
      </c>
      <c r="F283" s="163"/>
    </row>
    <row r="284" spans="1:6" ht="23.25" x14ac:dyDescent="0.55000000000000004">
      <c r="A284" s="45">
        <f t="shared" ref="A284:A294" si="5">A283+1</f>
        <v>4</v>
      </c>
      <c r="B284" s="440"/>
      <c r="C284" s="98" t="s">
        <v>94</v>
      </c>
      <c r="D284" s="84" t="s">
        <v>17</v>
      </c>
      <c r="E284" s="392">
        <v>3836644</v>
      </c>
      <c r="F284" s="163"/>
    </row>
    <row r="285" spans="1:6" ht="24" customHeight="1" x14ac:dyDescent="0.55000000000000004">
      <c r="A285" s="45">
        <f>A284+1</f>
        <v>5</v>
      </c>
      <c r="B285" s="440"/>
      <c r="C285" s="99" t="s">
        <v>111</v>
      </c>
      <c r="D285" s="84" t="s">
        <v>17</v>
      </c>
      <c r="E285" s="392">
        <f>3251983+3734470</f>
        <v>6986453</v>
      </c>
      <c r="F285" s="163"/>
    </row>
    <row r="286" spans="1:6" ht="23.25" x14ac:dyDescent="0.55000000000000004">
      <c r="A286" s="45">
        <f>A285+1</f>
        <v>6</v>
      </c>
      <c r="B286" s="440"/>
      <c r="C286" s="100" t="s">
        <v>112</v>
      </c>
      <c r="D286" s="83" t="s">
        <v>17</v>
      </c>
      <c r="E286" s="392">
        <f>4409050+1631577</f>
        <v>6040627</v>
      </c>
      <c r="F286" s="163"/>
    </row>
    <row r="287" spans="1:6" ht="23.25" x14ac:dyDescent="0.55000000000000004">
      <c r="A287" s="46">
        <f t="shared" si="5"/>
        <v>7</v>
      </c>
      <c r="B287" s="440"/>
      <c r="C287" s="97" t="s">
        <v>113</v>
      </c>
      <c r="D287" s="83" t="s">
        <v>17</v>
      </c>
      <c r="E287" s="392">
        <f>SUM(E288:E295)</f>
        <v>16863724</v>
      </c>
      <c r="F287" s="163"/>
    </row>
    <row r="288" spans="1:6" ht="23.25" x14ac:dyDescent="0.55000000000000004">
      <c r="A288" s="46">
        <f t="shared" si="5"/>
        <v>8</v>
      </c>
      <c r="B288" s="440"/>
      <c r="C288" s="99" t="s">
        <v>114</v>
      </c>
      <c r="D288" s="83" t="s">
        <v>17</v>
      </c>
      <c r="E288" s="392">
        <v>1631577</v>
      </c>
    </row>
    <row r="289" spans="1:6" ht="23.25" x14ac:dyDescent="0.55000000000000004">
      <c r="A289" s="46">
        <f t="shared" si="5"/>
        <v>9</v>
      </c>
      <c r="B289" s="440"/>
      <c r="C289" s="101" t="s">
        <v>115</v>
      </c>
      <c r="D289" s="85" t="s">
        <v>17</v>
      </c>
      <c r="E289" s="392">
        <v>8157607</v>
      </c>
    </row>
    <row r="290" spans="1:6" ht="23.25" x14ac:dyDescent="0.55000000000000004">
      <c r="A290" s="46">
        <f t="shared" si="5"/>
        <v>10</v>
      </c>
      <c r="B290" s="440"/>
      <c r="C290" s="101" t="s">
        <v>116</v>
      </c>
      <c r="D290" s="85" t="s">
        <v>17</v>
      </c>
      <c r="E290" s="392">
        <v>6725718</v>
      </c>
    </row>
    <row r="291" spans="1:6" ht="23.25" x14ac:dyDescent="0.55000000000000004">
      <c r="A291" s="46">
        <f t="shared" si="5"/>
        <v>11</v>
      </c>
      <c r="B291" s="440"/>
      <c r="C291" s="101" t="s">
        <v>117</v>
      </c>
      <c r="D291" s="85" t="s">
        <v>17</v>
      </c>
      <c r="E291" s="392">
        <v>0</v>
      </c>
    </row>
    <row r="292" spans="1:6" ht="23.25" x14ac:dyDescent="0.55000000000000004">
      <c r="A292" s="46">
        <f t="shared" si="5"/>
        <v>12</v>
      </c>
      <c r="B292" s="440"/>
      <c r="C292" s="101" t="s">
        <v>118</v>
      </c>
      <c r="D292" s="85" t="s">
        <v>17</v>
      </c>
      <c r="E292" s="392">
        <v>0</v>
      </c>
    </row>
    <row r="293" spans="1:6" ht="23.25" x14ac:dyDescent="0.55000000000000004">
      <c r="A293" s="46">
        <f t="shared" si="5"/>
        <v>13</v>
      </c>
      <c r="B293" s="440"/>
      <c r="C293" s="101" t="s">
        <v>119</v>
      </c>
      <c r="D293" s="85" t="s">
        <v>17</v>
      </c>
      <c r="E293" s="392">
        <v>70127</v>
      </c>
    </row>
    <row r="294" spans="1:6" ht="23.25" x14ac:dyDescent="0.55000000000000004">
      <c r="A294" s="46">
        <f t="shared" si="5"/>
        <v>14</v>
      </c>
      <c r="B294" s="440"/>
      <c r="C294" s="101" t="s">
        <v>120</v>
      </c>
      <c r="D294" s="85" t="s">
        <v>17</v>
      </c>
      <c r="E294" s="392">
        <v>14378</v>
      </c>
    </row>
    <row r="295" spans="1:6" ht="23.25" x14ac:dyDescent="0.55000000000000004">
      <c r="A295" s="46">
        <f>A294+1</f>
        <v>15</v>
      </c>
      <c r="B295" s="440"/>
      <c r="C295" s="101" t="s">
        <v>129</v>
      </c>
      <c r="D295" s="85" t="s">
        <v>17</v>
      </c>
      <c r="E295" s="392">
        <f>264317</f>
        <v>264317</v>
      </c>
      <c r="F295" s="297"/>
    </row>
    <row r="296" spans="1:6" ht="24" thickBot="1" x14ac:dyDescent="0.6">
      <c r="A296" s="46">
        <f>A295+1</f>
        <v>16</v>
      </c>
      <c r="B296" s="441"/>
      <c r="C296" s="102" t="s">
        <v>95</v>
      </c>
      <c r="D296" s="86" t="s">
        <v>17</v>
      </c>
      <c r="E296" s="392">
        <v>0</v>
      </c>
    </row>
    <row r="297" spans="1:6" ht="24" customHeight="1" thickTop="1" x14ac:dyDescent="0.55000000000000004">
      <c r="A297" s="279">
        <v>1</v>
      </c>
      <c r="B297" s="436" t="s">
        <v>78</v>
      </c>
      <c r="C297" s="280" t="s">
        <v>93</v>
      </c>
      <c r="D297" s="281" t="s">
        <v>17</v>
      </c>
      <c r="E297" s="393">
        <v>50548957</v>
      </c>
    </row>
    <row r="298" spans="1:6" ht="23.25" customHeight="1" x14ac:dyDescent="0.55000000000000004">
      <c r="A298" s="279">
        <f>A297+1</f>
        <v>2</v>
      </c>
      <c r="B298" s="437"/>
      <c r="C298" s="282" t="s">
        <v>109</v>
      </c>
      <c r="D298" s="283" t="s">
        <v>17</v>
      </c>
      <c r="E298" s="393">
        <f>E299</f>
        <v>41675760</v>
      </c>
      <c r="F298" s="163"/>
    </row>
    <row r="299" spans="1:6" ht="23.25" customHeight="1" x14ac:dyDescent="0.55000000000000004">
      <c r="A299" s="279">
        <v>3</v>
      </c>
      <c r="B299" s="437"/>
      <c r="C299" s="284" t="s">
        <v>110</v>
      </c>
      <c r="D299" s="285" t="s">
        <v>17</v>
      </c>
      <c r="E299" s="393">
        <f>E300+E301+E302</f>
        <v>41675760</v>
      </c>
      <c r="F299" s="163"/>
    </row>
    <row r="300" spans="1:6" ht="23.25" customHeight="1" x14ac:dyDescent="0.55000000000000004">
      <c r="A300" s="279">
        <f t="shared" ref="A300:A312" si="6">A299+1</f>
        <v>4</v>
      </c>
      <c r="B300" s="437"/>
      <c r="C300" s="286" t="s">
        <v>94</v>
      </c>
      <c r="D300" s="285" t="s">
        <v>17</v>
      </c>
      <c r="E300" s="393">
        <f>'[1]فصل  بهار 98'!$A$11</f>
        <v>2853983</v>
      </c>
      <c r="F300" s="163"/>
    </row>
    <row r="301" spans="1:6" ht="22.5" customHeight="1" x14ac:dyDescent="0.55000000000000004">
      <c r="A301" s="279">
        <f>A300+1</f>
        <v>5</v>
      </c>
      <c r="B301" s="437"/>
      <c r="C301" s="287" t="s">
        <v>111</v>
      </c>
      <c r="D301" s="285" t="s">
        <v>17</v>
      </c>
      <c r="E301" s="393">
        <f>'[1]فصل  بهار 98'!$B$11+'[1]فصل  بهار 98'!$C$11</f>
        <v>9032802</v>
      </c>
      <c r="F301" s="163"/>
    </row>
    <row r="302" spans="1:6" ht="23.25" customHeight="1" x14ac:dyDescent="0.55000000000000004">
      <c r="A302" s="279">
        <f>A301+1</f>
        <v>6</v>
      </c>
      <c r="B302" s="437"/>
      <c r="C302" s="288" t="s">
        <v>112</v>
      </c>
      <c r="D302" s="283" t="s">
        <v>17</v>
      </c>
      <c r="E302" s="393">
        <f>'[1]فصل  بهار 98'!$F$11+'[1]فصل  بهار 98'!$E$11+'[1]فصل  بهار 98'!$D$11</f>
        <v>29788975</v>
      </c>
      <c r="F302" s="163"/>
    </row>
    <row r="303" spans="1:6" ht="23.25" customHeight="1" x14ac:dyDescent="0.55000000000000004">
      <c r="A303" s="289">
        <f t="shared" si="6"/>
        <v>7</v>
      </c>
      <c r="B303" s="437"/>
      <c r="C303" s="284" t="s">
        <v>113</v>
      </c>
      <c r="D303" s="283" t="s">
        <v>17</v>
      </c>
      <c r="E303" s="393">
        <f>SUM(E304:E311)</f>
        <v>41675760</v>
      </c>
      <c r="F303" s="163"/>
    </row>
    <row r="304" spans="1:6" ht="23.25" customHeight="1" x14ac:dyDescent="0.55000000000000004">
      <c r="A304" s="289">
        <f t="shared" si="6"/>
        <v>8</v>
      </c>
      <c r="B304" s="437"/>
      <c r="C304" s="287" t="s">
        <v>114</v>
      </c>
      <c r="D304" s="283" t="s">
        <v>17</v>
      </c>
      <c r="E304" s="393">
        <f>'[1]فصل  بهار 98'!$D$17</f>
        <v>1971302</v>
      </c>
    </row>
    <row r="305" spans="1:6" ht="23.25" customHeight="1" x14ac:dyDescent="0.55000000000000004">
      <c r="A305" s="289">
        <f t="shared" si="6"/>
        <v>9</v>
      </c>
      <c r="B305" s="437"/>
      <c r="C305" s="290" t="s">
        <v>115</v>
      </c>
      <c r="D305" s="291" t="s">
        <v>17</v>
      </c>
      <c r="E305" s="393">
        <f>'[1]فصل  بهار 98'!$A$17</f>
        <v>11720545</v>
      </c>
    </row>
    <row r="306" spans="1:6" ht="23.25" customHeight="1" x14ac:dyDescent="0.55000000000000004">
      <c r="A306" s="289">
        <f t="shared" si="6"/>
        <v>10</v>
      </c>
      <c r="B306" s="437"/>
      <c r="C306" s="290" t="s">
        <v>116</v>
      </c>
      <c r="D306" s="291" t="s">
        <v>17</v>
      </c>
      <c r="E306" s="393">
        <f>'[1]فصل  بهار 98'!$C$17</f>
        <v>8328829</v>
      </c>
      <c r="F306" s="163"/>
    </row>
    <row r="307" spans="1:6" ht="23.25" customHeight="1" x14ac:dyDescent="0.55000000000000004">
      <c r="A307" s="289">
        <f t="shared" si="6"/>
        <v>11</v>
      </c>
      <c r="B307" s="437"/>
      <c r="C307" s="290" t="s">
        <v>122</v>
      </c>
      <c r="D307" s="291" t="s">
        <v>17</v>
      </c>
      <c r="E307" s="393">
        <f>'[1]فصل  بهار 98'!$B$17</f>
        <v>1937421</v>
      </c>
    </row>
    <row r="308" spans="1:6" ht="23.25" customHeight="1" x14ac:dyDescent="0.55000000000000004">
      <c r="A308" s="289">
        <f t="shared" si="6"/>
        <v>12</v>
      </c>
      <c r="B308" s="437"/>
      <c r="C308" s="290" t="s">
        <v>123</v>
      </c>
      <c r="D308" s="291" t="s">
        <v>17</v>
      </c>
      <c r="E308" s="393">
        <f>'[1]فصل  بهار 98'!$F$17</f>
        <v>11378</v>
      </c>
    </row>
    <row r="309" spans="1:6" ht="23.25" customHeight="1" x14ac:dyDescent="0.55000000000000004">
      <c r="A309" s="289">
        <f t="shared" si="6"/>
        <v>13</v>
      </c>
      <c r="B309" s="437"/>
      <c r="C309" s="290" t="s">
        <v>119</v>
      </c>
      <c r="D309" s="291" t="s">
        <v>17</v>
      </c>
      <c r="E309" s="393">
        <v>630135</v>
      </c>
    </row>
    <row r="310" spans="1:6" ht="23.25" customHeight="1" x14ac:dyDescent="0.55000000000000004">
      <c r="A310" s="289">
        <f t="shared" si="6"/>
        <v>14</v>
      </c>
      <c r="B310" s="437"/>
      <c r="C310" s="290" t="s">
        <v>120</v>
      </c>
      <c r="D310" s="291" t="s">
        <v>17</v>
      </c>
      <c r="E310" s="393">
        <f>'[1]فصل  بهار 98'!$E$17</f>
        <v>58780</v>
      </c>
    </row>
    <row r="311" spans="1:6" ht="23.25" customHeight="1" x14ac:dyDescent="0.55000000000000004">
      <c r="A311" s="289">
        <f t="shared" si="6"/>
        <v>15</v>
      </c>
      <c r="B311" s="437"/>
      <c r="C311" s="292" t="s">
        <v>121</v>
      </c>
      <c r="D311" s="291" t="s">
        <v>17</v>
      </c>
      <c r="E311" s="393">
        <f>'[1]فصل  بهار 98'!$F$23+'[1]فصل  بهار 98'!$E$23</f>
        <v>17017370</v>
      </c>
    </row>
    <row r="312" spans="1:6" ht="24" customHeight="1" thickBot="1" x14ac:dyDescent="0.6">
      <c r="A312" s="289">
        <f t="shared" si="6"/>
        <v>16</v>
      </c>
      <c r="B312" s="438"/>
      <c r="C312" s="293" t="s">
        <v>95</v>
      </c>
      <c r="D312" s="294" t="s">
        <v>17</v>
      </c>
      <c r="E312" s="393">
        <f>'[1]فصل  بهار 98'!$E$4:$F$4</f>
        <v>822846</v>
      </c>
    </row>
    <row r="313" spans="1:6" ht="24" customHeight="1" thickTop="1" x14ac:dyDescent="0.55000000000000004">
      <c r="A313" s="214">
        <v>1</v>
      </c>
      <c r="B313" s="439" t="s">
        <v>79</v>
      </c>
      <c r="C313" s="215" t="s">
        <v>93</v>
      </c>
      <c r="D313" s="216" t="s">
        <v>17</v>
      </c>
      <c r="E313" s="394">
        <v>29621152</v>
      </c>
    </row>
    <row r="314" spans="1:6" ht="23.25" customHeight="1" x14ac:dyDescent="0.55000000000000004">
      <c r="A314" s="214">
        <f>A313+1</f>
        <v>2</v>
      </c>
      <c r="B314" s="440"/>
      <c r="C314" s="217" t="s">
        <v>109</v>
      </c>
      <c r="D314" s="218" t="s">
        <v>17</v>
      </c>
      <c r="E314" s="394">
        <f>E315</f>
        <v>17036790</v>
      </c>
      <c r="F314" s="163"/>
    </row>
    <row r="315" spans="1:6" ht="23.25" customHeight="1" x14ac:dyDescent="0.55000000000000004">
      <c r="A315" s="214">
        <v>3</v>
      </c>
      <c r="B315" s="440"/>
      <c r="C315" s="219" t="s">
        <v>110</v>
      </c>
      <c r="D315" s="220" t="s">
        <v>17</v>
      </c>
      <c r="E315" s="394">
        <f>E316+E317+E318</f>
        <v>17036790</v>
      </c>
      <c r="F315" s="163"/>
    </row>
    <row r="316" spans="1:6" ht="23.25" customHeight="1" x14ac:dyDescent="0.55000000000000004">
      <c r="A316" s="214">
        <f t="shared" ref="A316:A328" si="7">A315+1</f>
        <v>4</v>
      </c>
      <c r="B316" s="440"/>
      <c r="C316" s="221" t="s">
        <v>94</v>
      </c>
      <c r="D316" s="220" t="s">
        <v>17</v>
      </c>
      <c r="E316" s="394">
        <v>4756702</v>
      </c>
      <c r="F316" s="163"/>
    </row>
    <row r="317" spans="1:6" ht="23.25" customHeight="1" x14ac:dyDescent="0.55000000000000004">
      <c r="A317" s="214">
        <f>A316+1</f>
        <v>5</v>
      </c>
      <c r="B317" s="440"/>
      <c r="C317" s="222" t="s">
        <v>111</v>
      </c>
      <c r="D317" s="220" t="s">
        <v>17</v>
      </c>
      <c r="E317" s="394">
        <f>4684535+2056354</f>
        <v>6740889</v>
      </c>
      <c r="F317" s="163"/>
    </row>
    <row r="318" spans="1:6" ht="23.25" customHeight="1" x14ac:dyDescent="0.55000000000000004">
      <c r="A318" s="214">
        <f>A317+1</f>
        <v>6</v>
      </c>
      <c r="B318" s="440"/>
      <c r="C318" s="223" t="s">
        <v>112</v>
      </c>
      <c r="D318" s="218" t="s">
        <v>17</v>
      </c>
      <c r="E318" s="394">
        <f>2363807+1911503+1263889</f>
        <v>5539199</v>
      </c>
      <c r="F318" s="163"/>
    </row>
    <row r="319" spans="1:6" ht="23.25" customHeight="1" x14ac:dyDescent="0.55000000000000004">
      <c r="A319" s="224">
        <f t="shared" si="7"/>
        <v>7</v>
      </c>
      <c r="B319" s="440"/>
      <c r="C319" s="219" t="s">
        <v>113</v>
      </c>
      <c r="D319" s="218" t="s">
        <v>17</v>
      </c>
      <c r="E319" s="394">
        <f>SUM(E320:E327)</f>
        <v>17036790</v>
      </c>
      <c r="F319" s="163"/>
    </row>
    <row r="320" spans="1:6" ht="23.25" customHeight="1" x14ac:dyDescent="0.55000000000000004">
      <c r="A320" s="224">
        <f t="shared" si="7"/>
        <v>8</v>
      </c>
      <c r="B320" s="440"/>
      <c r="C320" s="222" t="s">
        <v>114</v>
      </c>
      <c r="D320" s="218" t="s">
        <v>17</v>
      </c>
      <c r="E320" s="394">
        <v>1263889</v>
      </c>
    </row>
    <row r="321" spans="1:6" ht="23.25" customHeight="1" x14ac:dyDescent="0.55000000000000004">
      <c r="A321" s="224">
        <f t="shared" si="7"/>
        <v>9</v>
      </c>
      <c r="B321" s="440"/>
      <c r="C321" s="225" t="s">
        <v>115</v>
      </c>
      <c r="D321" s="226" t="s">
        <v>17</v>
      </c>
      <c r="E321" s="394">
        <v>7586947</v>
      </c>
    </row>
    <row r="322" spans="1:6" ht="23.25" customHeight="1" x14ac:dyDescent="0.55000000000000004">
      <c r="A322" s="224">
        <f t="shared" si="7"/>
        <v>10</v>
      </c>
      <c r="B322" s="440"/>
      <c r="C322" s="225" t="s">
        <v>116</v>
      </c>
      <c r="D322" s="226" t="s">
        <v>17</v>
      </c>
      <c r="E322" s="394">
        <v>2822431</v>
      </c>
    </row>
    <row r="323" spans="1:6" ht="23.25" customHeight="1" x14ac:dyDescent="0.55000000000000004">
      <c r="A323" s="224">
        <f t="shared" si="7"/>
        <v>11</v>
      </c>
      <c r="B323" s="440"/>
      <c r="C323" s="225" t="s">
        <v>117</v>
      </c>
      <c r="D323" s="226" t="s">
        <v>17</v>
      </c>
      <c r="E323" s="394">
        <v>1370093</v>
      </c>
    </row>
    <row r="324" spans="1:6" ht="23.25" customHeight="1" x14ac:dyDescent="0.55000000000000004">
      <c r="A324" s="224">
        <f t="shared" si="7"/>
        <v>12</v>
      </c>
      <c r="B324" s="440"/>
      <c r="C324" s="225" t="s">
        <v>118</v>
      </c>
      <c r="D324" s="226" t="s">
        <v>17</v>
      </c>
      <c r="E324" s="394">
        <v>0</v>
      </c>
    </row>
    <row r="325" spans="1:6" ht="23.25" customHeight="1" x14ac:dyDescent="0.55000000000000004">
      <c r="A325" s="224">
        <f t="shared" si="7"/>
        <v>13</v>
      </c>
      <c r="B325" s="440"/>
      <c r="C325" s="225" t="s">
        <v>119</v>
      </c>
      <c r="D325" s="226" t="s">
        <v>17</v>
      </c>
      <c r="E325" s="394">
        <v>134964</v>
      </c>
    </row>
    <row r="326" spans="1:6" ht="23.25" customHeight="1" x14ac:dyDescent="0.55000000000000004">
      <c r="A326" s="224">
        <f t="shared" si="7"/>
        <v>14</v>
      </c>
      <c r="B326" s="440"/>
      <c r="C326" s="225" t="s">
        <v>120</v>
      </c>
      <c r="D326" s="226" t="s">
        <v>17</v>
      </c>
      <c r="E326" s="394">
        <v>50226</v>
      </c>
    </row>
    <row r="327" spans="1:6" ht="23.25" customHeight="1" x14ac:dyDescent="0.55000000000000004">
      <c r="A327" s="224">
        <f t="shared" si="7"/>
        <v>15</v>
      </c>
      <c r="B327" s="440"/>
      <c r="C327" s="227" t="s">
        <v>121</v>
      </c>
      <c r="D327" s="226" t="s">
        <v>17</v>
      </c>
      <c r="E327" s="394">
        <f>3652520+155720</f>
        <v>3808240</v>
      </c>
    </row>
    <row r="328" spans="1:6" ht="24" customHeight="1" thickBot="1" x14ac:dyDescent="0.6">
      <c r="A328" s="224">
        <f t="shared" si="7"/>
        <v>16</v>
      </c>
      <c r="B328" s="441"/>
      <c r="C328" s="228" t="s">
        <v>95</v>
      </c>
      <c r="D328" s="229" t="s">
        <v>17</v>
      </c>
      <c r="E328" s="394">
        <v>535306</v>
      </c>
    </row>
    <row r="329" spans="1:6" ht="24" thickTop="1" x14ac:dyDescent="0.55000000000000004">
      <c r="A329" s="87">
        <v>1</v>
      </c>
      <c r="B329" s="442" t="s">
        <v>80</v>
      </c>
      <c r="C329" s="103" t="s">
        <v>93</v>
      </c>
      <c r="D329" s="133" t="s">
        <v>17</v>
      </c>
      <c r="E329" s="395">
        <f>'[2]جدول بانکها'!$F$4</f>
        <v>39882181</v>
      </c>
    </row>
    <row r="330" spans="1:6" ht="23.25" x14ac:dyDescent="0.55000000000000004">
      <c r="A330" s="87">
        <f>A329+1</f>
        <v>2</v>
      </c>
      <c r="B330" s="440"/>
      <c r="C330" s="104" t="s">
        <v>109</v>
      </c>
      <c r="D330" s="134" t="s">
        <v>17</v>
      </c>
      <c r="E330" s="395">
        <f>E331</f>
        <v>40466350</v>
      </c>
      <c r="F330" s="163"/>
    </row>
    <row r="331" spans="1:6" ht="23.25" x14ac:dyDescent="0.55000000000000004">
      <c r="A331" s="87">
        <v>3</v>
      </c>
      <c r="B331" s="440"/>
      <c r="C331" s="105" t="s">
        <v>110</v>
      </c>
      <c r="D331" s="135" t="s">
        <v>17</v>
      </c>
      <c r="E331" s="395">
        <f>E332+E333+E334</f>
        <v>40466350</v>
      </c>
      <c r="F331" s="163"/>
    </row>
    <row r="332" spans="1:6" ht="23.25" x14ac:dyDescent="0.55000000000000004">
      <c r="A332" s="87">
        <f t="shared" ref="A332:A344" si="8">A331+1</f>
        <v>4</v>
      </c>
      <c r="B332" s="440"/>
      <c r="C332" s="106" t="s">
        <v>94</v>
      </c>
      <c r="D332" s="135" t="s">
        <v>17</v>
      </c>
      <c r="E332" s="395">
        <f>'[2]جدول بانکها'!$D$11</f>
        <v>34428434</v>
      </c>
      <c r="F332" s="163"/>
    </row>
    <row r="333" spans="1:6" ht="23.25" x14ac:dyDescent="0.55000000000000004">
      <c r="A333" s="87">
        <f>A332+1</f>
        <v>5</v>
      </c>
      <c r="B333" s="440"/>
      <c r="C333" s="107" t="s">
        <v>111</v>
      </c>
      <c r="D333" s="135" t="s">
        <v>17</v>
      </c>
      <c r="E333" s="395">
        <f>'[2]جدول بانکها'!$E$11</f>
        <v>0</v>
      </c>
      <c r="F333" s="163"/>
    </row>
    <row r="334" spans="1:6" ht="23.25" x14ac:dyDescent="0.55000000000000004">
      <c r="A334" s="87">
        <f>A333+1</f>
        <v>6</v>
      </c>
      <c r="B334" s="440"/>
      <c r="C334" s="108" t="s">
        <v>112</v>
      </c>
      <c r="D334" s="134" t="s">
        <v>17</v>
      </c>
      <c r="E334" s="395">
        <f>'[2]جدول بانکها'!$G$11+'[2]جدول بانکها'!$I$11</f>
        <v>6037916</v>
      </c>
      <c r="F334" s="163"/>
    </row>
    <row r="335" spans="1:6" ht="23.25" x14ac:dyDescent="0.55000000000000004">
      <c r="A335" s="88">
        <f t="shared" si="8"/>
        <v>7</v>
      </c>
      <c r="B335" s="440"/>
      <c r="C335" s="105" t="s">
        <v>113</v>
      </c>
      <c r="D335" s="134" t="s">
        <v>17</v>
      </c>
      <c r="E335" s="395">
        <f>SUM(E336:E343)</f>
        <v>40466350</v>
      </c>
      <c r="F335" s="163"/>
    </row>
    <row r="336" spans="1:6" ht="23.25" x14ac:dyDescent="0.55000000000000004">
      <c r="A336" s="88">
        <f t="shared" si="8"/>
        <v>8</v>
      </c>
      <c r="B336" s="440"/>
      <c r="C336" s="107" t="s">
        <v>114</v>
      </c>
      <c r="D336" s="134" t="s">
        <v>17</v>
      </c>
      <c r="E336" s="395">
        <f>'[2]جدول بانکها'!$G$19</f>
        <v>1867197</v>
      </c>
    </row>
    <row r="337" spans="1:6" ht="23.25" x14ac:dyDescent="0.55000000000000004">
      <c r="A337" s="88">
        <f t="shared" si="8"/>
        <v>9</v>
      </c>
      <c r="B337" s="440"/>
      <c r="C337" s="109" t="s">
        <v>115</v>
      </c>
      <c r="D337" s="136" t="s">
        <v>17</v>
      </c>
      <c r="E337" s="395">
        <f>'[2]جدول بانکها'!$D$19</f>
        <v>11953847</v>
      </c>
    </row>
    <row r="338" spans="1:6" ht="23.25" x14ac:dyDescent="0.55000000000000004">
      <c r="A338" s="88">
        <f t="shared" si="8"/>
        <v>10</v>
      </c>
      <c r="B338" s="440"/>
      <c r="C338" s="109" t="s">
        <v>116</v>
      </c>
      <c r="D338" s="136" t="s">
        <v>17</v>
      </c>
      <c r="E338" s="395">
        <f>'[2]جدول بانکها'!$F$19</f>
        <v>14789540</v>
      </c>
    </row>
    <row r="339" spans="1:6" ht="23.25" x14ac:dyDescent="0.55000000000000004">
      <c r="A339" s="88">
        <f t="shared" si="8"/>
        <v>11</v>
      </c>
      <c r="B339" s="440"/>
      <c r="C339" s="109" t="s">
        <v>117</v>
      </c>
      <c r="D339" s="136" t="s">
        <v>17</v>
      </c>
      <c r="E339" s="395">
        <f>'[2]جدول بانکها'!$E$19</f>
        <v>142203</v>
      </c>
    </row>
    <row r="340" spans="1:6" ht="23.25" x14ac:dyDescent="0.55000000000000004">
      <c r="A340" s="88">
        <f t="shared" si="8"/>
        <v>12</v>
      </c>
      <c r="B340" s="440"/>
      <c r="C340" s="109" t="s">
        <v>118</v>
      </c>
      <c r="D340" s="136" t="s">
        <v>17</v>
      </c>
      <c r="E340" s="395">
        <f>'[2]جدول بانکها'!$I$19</f>
        <v>49507</v>
      </c>
    </row>
    <row r="341" spans="1:6" ht="23.25" x14ac:dyDescent="0.55000000000000004">
      <c r="A341" s="88">
        <f t="shared" si="8"/>
        <v>13</v>
      </c>
      <c r="B341" s="440"/>
      <c r="C341" s="109" t="s">
        <v>119</v>
      </c>
      <c r="D341" s="136" t="s">
        <v>17</v>
      </c>
      <c r="E341" s="395">
        <f>'[2]جدول بانکها'!$F$26</f>
        <v>158709</v>
      </c>
    </row>
    <row r="342" spans="1:6" ht="23.25" x14ac:dyDescent="0.55000000000000004">
      <c r="A342" s="88">
        <f t="shared" si="8"/>
        <v>14</v>
      </c>
      <c r="B342" s="440"/>
      <c r="C342" s="109" t="s">
        <v>120</v>
      </c>
      <c r="D342" s="136" t="s">
        <v>17</v>
      </c>
      <c r="E342" s="395">
        <f>'[2]جدول بانکها'!$H$19</f>
        <v>1560936</v>
      </c>
    </row>
    <row r="343" spans="1:6" ht="23.25" x14ac:dyDescent="0.55000000000000004">
      <c r="A343" s="88">
        <f t="shared" si="8"/>
        <v>15</v>
      </c>
      <c r="B343" s="440"/>
      <c r="C343" s="110" t="s">
        <v>121</v>
      </c>
      <c r="D343" s="136" t="s">
        <v>17</v>
      </c>
      <c r="E343" s="395">
        <f>'[2]جدول بانکها'!$G$26+'[2]جدول بانکها'!$H$26</f>
        <v>9944411</v>
      </c>
    </row>
    <row r="344" spans="1:6" ht="24" thickBot="1" x14ac:dyDescent="0.6">
      <c r="A344" s="88">
        <f t="shared" si="8"/>
        <v>16</v>
      </c>
      <c r="B344" s="441"/>
      <c r="C344" s="111" t="s">
        <v>95</v>
      </c>
      <c r="D344" s="137" t="s">
        <v>17</v>
      </c>
      <c r="E344" s="395">
        <f>'[2]جدول بانکها'!$G$4</f>
        <v>660658</v>
      </c>
    </row>
    <row r="345" spans="1:6" ht="24" thickTop="1" x14ac:dyDescent="0.55000000000000004">
      <c r="A345" s="214">
        <v>1</v>
      </c>
      <c r="B345" s="445" t="s">
        <v>81</v>
      </c>
      <c r="C345" s="215" t="s">
        <v>93</v>
      </c>
      <c r="D345" s="216" t="s">
        <v>17</v>
      </c>
      <c r="E345" s="394">
        <v>35149469</v>
      </c>
    </row>
    <row r="346" spans="1:6" ht="23.25" x14ac:dyDescent="0.55000000000000004">
      <c r="A346" s="214">
        <f>A345+1</f>
        <v>2</v>
      </c>
      <c r="B346" s="437"/>
      <c r="C346" s="217" t="s">
        <v>109</v>
      </c>
      <c r="D346" s="218" t="s">
        <v>17</v>
      </c>
      <c r="E346" s="394">
        <f>E347</f>
        <v>20495842</v>
      </c>
      <c r="F346" s="163"/>
    </row>
    <row r="347" spans="1:6" ht="23.25" x14ac:dyDescent="0.55000000000000004">
      <c r="A347" s="214">
        <v>3</v>
      </c>
      <c r="B347" s="437"/>
      <c r="C347" s="219" t="s">
        <v>110</v>
      </c>
      <c r="D347" s="220" t="s">
        <v>17</v>
      </c>
      <c r="E347" s="394">
        <f>E348+E349+E350</f>
        <v>20495842</v>
      </c>
      <c r="F347" s="163"/>
    </row>
    <row r="348" spans="1:6" ht="23.25" x14ac:dyDescent="0.55000000000000004">
      <c r="A348" s="214">
        <f t="shared" ref="A348:A360" si="9">A347+1</f>
        <v>4</v>
      </c>
      <c r="B348" s="437"/>
      <c r="C348" s="221" t="s">
        <v>94</v>
      </c>
      <c r="D348" s="220" t="s">
        <v>17</v>
      </c>
      <c r="E348" s="394">
        <v>2774805</v>
      </c>
      <c r="F348" s="163"/>
    </row>
    <row r="349" spans="1:6" ht="23.25" x14ac:dyDescent="0.55000000000000004">
      <c r="A349" s="214">
        <f>A348+1</f>
        <v>5</v>
      </c>
      <c r="B349" s="437"/>
      <c r="C349" s="222" t="s">
        <v>111</v>
      </c>
      <c r="D349" s="220" t="s">
        <v>17</v>
      </c>
      <c r="E349" s="394">
        <f>1502426+2655960</f>
        <v>4158386</v>
      </c>
      <c r="F349" s="163"/>
    </row>
    <row r="350" spans="1:6" ht="23.25" x14ac:dyDescent="0.55000000000000004">
      <c r="A350" s="214">
        <f>A349+1</f>
        <v>6</v>
      </c>
      <c r="B350" s="437"/>
      <c r="C350" s="223" t="s">
        <v>112</v>
      </c>
      <c r="D350" s="218" t="s">
        <v>17</v>
      </c>
      <c r="E350" s="394">
        <f>10257149+1689636+1615866</f>
        <v>13562651</v>
      </c>
      <c r="F350" s="163"/>
    </row>
    <row r="351" spans="1:6" ht="23.25" x14ac:dyDescent="0.55000000000000004">
      <c r="A351" s="224">
        <f t="shared" si="9"/>
        <v>7</v>
      </c>
      <c r="B351" s="437"/>
      <c r="C351" s="219" t="s">
        <v>113</v>
      </c>
      <c r="D351" s="218" t="s">
        <v>17</v>
      </c>
      <c r="E351" s="394">
        <f>SUM(E352:E359)</f>
        <v>20495842</v>
      </c>
      <c r="F351" s="163"/>
    </row>
    <row r="352" spans="1:6" ht="23.25" x14ac:dyDescent="0.55000000000000004">
      <c r="A352" s="224">
        <f t="shared" si="9"/>
        <v>8</v>
      </c>
      <c r="B352" s="437"/>
      <c r="C352" s="222" t="s">
        <v>114</v>
      </c>
      <c r="D352" s="218" t="s">
        <v>17</v>
      </c>
      <c r="E352" s="394">
        <v>1615866</v>
      </c>
    </row>
    <row r="353" spans="1:6" ht="23.25" x14ac:dyDescent="0.55000000000000004">
      <c r="A353" s="224">
        <f t="shared" si="9"/>
        <v>9</v>
      </c>
      <c r="B353" s="437"/>
      <c r="C353" s="225" t="s">
        <v>115</v>
      </c>
      <c r="D353" s="226" t="s">
        <v>17</v>
      </c>
      <c r="E353" s="394">
        <v>5373365</v>
      </c>
    </row>
    <row r="354" spans="1:6" ht="23.25" x14ac:dyDescent="0.55000000000000004">
      <c r="A354" s="224">
        <f t="shared" si="9"/>
        <v>10</v>
      </c>
      <c r="B354" s="437"/>
      <c r="C354" s="225" t="s">
        <v>116</v>
      </c>
      <c r="D354" s="226" t="s">
        <v>17</v>
      </c>
      <c r="E354" s="394">
        <v>3502270</v>
      </c>
    </row>
    <row r="355" spans="1:6" ht="23.25" x14ac:dyDescent="0.55000000000000004">
      <c r="A355" s="224">
        <f t="shared" si="9"/>
        <v>11</v>
      </c>
      <c r="B355" s="437"/>
      <c r="C355" s="225" t="s">
        <v>117</v>
      </c>
      <c r="D355" s="226" t="s">
        <v>17</v>
      </c>
      <c r="E355" s="394">
        <v>509799</v>
      </c>
    </row>
    <row r="356" spans="1:6" ht="23.25" x14ac:dyDescent="0.55000000000000004">
      <c r="A356" s="224">
        <f t="shared" si="9"/>
        <v>12</v>
      </c>
      <c r="B356" s="437"/>
      <c r="C356" s="225" t="s">
        <v>118</v>
      </c>
      <c r="D356" s="226" t="s">
        <v>17</v>
      </c>
      <c r="E356" s="394">
        <v>0</v>
      </c>
    </row>
    <row r="357" spans="1:6" ht="23.25" x14ac:dyDescent="0.55000000000000004">
      <c r="A357" s="224">
        <f t="shared" si="9"/>
        <v>13</v>
      </c>
      <c r="B357" s="437"/>
      <c r="C357" s="225" t="s">
        <v>119</v>
      </c>
      <c r="D357" s="226" t="s">
        <v>17</v>
      </c>
      <c r="E357" s="394">
        <v>47702</v>
      </c>
    </row>
    <row r="358" spans="1:6" ht="23.25" x14ac:dyDescent="0.55000000000000004">
      <c r="A358" s="224">
        <f t="shared" si="9"/>
        <v>14</v>
      </c>
      <c r="B358" s="437"/>
      <c r="C358" s="225" t="s">
        <v>120</v>
      </c>
      <c r="D358" s="226" t="s">
        <v>17</v>
      </c>
      <c r="E358" s="394">
        <v>4708</v>
      </c>
    </row>
    <row r="359" spans="1:6" ht="23.25" x14ac:dyDescent="0.55000000000000004">
      <c r="A359" s="224">
        <f t="shared" si="9"/>
        <v>15</v>
      </c>
      <c r="B359" s="437"/>
      <c r="C359" s="227" t="s">
        <v>121</v>
      </c>
      <c r="D359" s="226" t="s">
        <v>17</v>
      </c>
      <c r="E359" s="394">
        <f>769126+8673006</f>
        <v>9442132</v>
      </c>
    </row>
    <row r="360" spans="1:6" ht="24" thickBot="1" x14ac:dyDescent="0.6">
      <c r="A360" s="224">
        <f t="shared" si="9"/>
        <v>16</v>
      </c>
      <c r="B360" s="438"/>
      <c r="C360" s="228" t="s">
        <v>95</v>
      </c>
      <c r="D360" s="229" t="s">
        <v>17</v>
      </c>
      <c r="E360" s="394">
        <v>0</v>
      </c>
    </row>
    <row r="361" spans="1:6" ht="24" thickTop="1" x14ac:dyDescent="0.55000000000000004">
      <c r="A361" s="167">
        <v>1</v>
      </c>
      <c r="B361" s="442" t="s">
        <v>82</v>
      </c>
      <c r="C361" s="168" t="s">
        <v>93</v>
      </c>
      <c r="D361" s="169" t="s">
        <v>17</v>
      </c>
      <c r="E361" s="396">
        <f>'[3]جدول بانکها'!$F$4</f>
        <v>34886800</v>
      </c>
    </row>
    <row r="362" spans="1:6" ht="23.25" x14ac:dyDescent="0.55000000000000004">
      <c r="A362" s="167">
        <f>A361+1</f>
        <v>2</v>
      </c>
      <c r="B362" s="440"/>
      <c r="C362" s="170" t="s">
        <v>109</v>
      </c>
      <c r="D362" s="171" t="s">
        <v>17</v>
      </c>
      <c r="E362" s="396">
        <f>E363</f>
        <v>71622100</v>
      </c>
      <c r="F362" s="163"/>
    </row>
    <row r="363" spans="1:6" ht="23.25" x14ac:dyDescent="0.55000000000000004">
      <c r="A363" s="167">
        <v>3</v>
      </c>
      <c r="B363" s="440"/>
      <c r="C363" s="172" t="s">
        <v>110</v>
      </c>
      <c r="D363" s="173" t="s">
        <v>17</v>
      </c>
      <c r="E363" s="396">
        <f>E364+E365+E366</f>
        <v>71622100</v>
      </c>
      <c r="F363" s="163"/>
    </row>
    <row r="364" spans="1:6" ht="23.25" x14ac:dyDescent="0.55000000000000004">
      <c r="A364" s="167">
        <f t="shared" ref="A364:A392" si="10">A363+1</f>
        <v>4</v>
      </c>
      <c r="B364" s="440"/>
      <c r="C364" s="174" t="s">
        <v>94</v>
      </c>
      <c r="D364" s="173" t="s">
        <v>17</v>
      </c>
      <c r="E364" s="396">
        <v>0</v>
      </c>
      <c r="F364" s="163"/>
    </row>
    <row r="365" spans="1:6" ht="23.25" x14ac:dyDescent="0.55000000000000004">
      <c r="A365" s="167">
        <f t="shared" si="10"/>
        <v>5</v>
      </c>
      <c r="B365" s="440"/>
      <c r="C365" s="175" t="s">
        <v>111</v>
      </c>
      <c r="D365" s="173" t="s">
        <v>17</v>
      </c>
      <c r="E365" s="396">
        <f>'[3]جدول بانکها'!$E$11+'[3]جدول بانکها'!$F$11</f>
        <v>69068534.566289499</v>
      </c>
      <c r="F365" s="163"/>
    </row>
    <row r="366" spans="1:6" ht="23.25" x14ac:dyDescent="0.55000000000000004">
      <c r="A366" s="167">
        <f t="shared" si="10"/>
        <v>6</v>
      </c>
      <c r="B366" s="440"/>
      <c r="C366" s="176" t="s">
        <v>112</v>
      </c>
      <c r="D366" s="171" t="s">
        <v>17</v>
      </c>
      <c r="E366" s="396">
        <f>'[3]جدول بانکها'!$H$11+'[3]جدول بانکها'!$G$11+'[3]جدول بانکها'!$I$11</f>
        <v>2553565.4337104997</v>
      </c>
      <c r="F366" s="163"/>
    </row>
    <row r="367" spans="1:6" ht="23.25" x14ac:dyDescent="0.55000000000000004">
      <c r="A367" s="177">
        <f t="shared" si="10"/>
        <v>7</v>
      </c>
      <c r="B367" s="440"/>
      <c r="C367" s="172" t="s">
        <v>113</v>
      </c>
      <c r="D367" s="171" t="s">
        <v>17</v>
      </c>
      <c r="E367" s="396">
        <f>SUM(E368:E375)</f>
        <v>71622100</v>
      </c>
      <c r="F367" s="163"/>
    </row>
    <row r="368" spans="1:6" ht="23.25" x14ac:dyDescent="0.55000000000000004">
      <c r="A368" s="177">
        <f t="shared" si="10"/>
        <v>8</v>
      </c>
      <c r="B368" s="440"/>
      <c r="C368" s="175" t="s">
        <v>114</v>
      </c>
      <c r="D368" s="171" t="s">
        <v>17</v>
      </c>
      <c r="E368" s="396">
        <f>'[3]جدول بانکها'!$G$19</f>
        <v>1076355.9469234999</v>
      </c>
      <c r="F368" s="163"/>
    </row>
    <row r="369" spans="1:6" ht="23.25" x14ac:dyDescent="0.55000000000000004">
      <c r="A369" s="177">
        <f t="shared" si="10"/>
        <v>9</v>
      </c>
      <c r="B369" s="440"/>
      <c r="C369" s="178" t="s">
        <v>115</v>
      </c>
      <c r="D369" s="179" t="s">
        <v>17</v>
      </c>
      <c r="E369" s="396">
        <f>'[3]جدول بانکها'!$D$19</f>
        <v>60620824.112342991</v>
      </c>
    </row>
    <row r="370" spans="1:6" ht="23.25" x14ac:dyDescent="0.55000000000000004">
      <c r="A370" s="177">
        <f t="shared" si="10"/>
        <v>10</v>
      </c>
      <c r="B370" s="440"/>
      <c r="C370" s="178" t="s">
        <v>116</v>
      </c>
      <c r="D370" s="179" t="s">
        <v>17</v>
      </c>
      <c r="E370" s="396">
        <f>'[3]جدول بانکها'!$F$19</f>
        <v>4807609.1121589998</v>
      </c>
    </row>
    <row r="371" spans="1:6" ht="23.25" x14ac:dyDescent="0.55000000000000004">
      <c r="A371" s="177">
        <f t="shared" si="10"/>
        <v>11</v>
      </c>
      <c r="B371" s="440"/>
      <c r="C371" s="178" t="s">
        <v>117</v>
      </c>
      <c r="D371" s="179" t="s">
        <v>17</v>
      </c>
      <c r="E371" s="396">
        <f>'[3]جدول بانکها'!$E$19</f>
        <v>36737.280965500002</v>
      </c>
    </row>
    <row r="372" spans="1:6" ht="23.25" x14ac:dyDescent="0.55000000000000004">
      <c r="A372" s="177">
        <f t="shared" si="10"/>
        <v>12</v>
      </c>
      <c r="B372" s="440"/>
      <c r="C372" s="178" t="s">
        <v>118</v>
      </c>
      <c r="D372" s="179" t="s">
        <v>17</v>
      </c>
      <c r="E372" s="396">
        <v>0</v>
      </c>
    </row>
    <row r="373" spans="1:6" ht="23.25" x14ac:dyDescent="0.55000000000000004">
      <c r="A373" s="177">
        <f t="shared" si="10"/>
        <v>13</v>
      </c>
      <c r="B373" s="440"/>
      <c r="C373" s="178" t="s">
        <v>119</v>
      </c>
      <c r="D373" s="179" t="s">
        <v>17</v>
      </c>
      <c r="E373" s="396">
        <f>'[3]جدول بانکها'!$F$26</f>
        <v>5080117.8437529998</v>
      </c>
    </row>
    <row r="374" spans="1:6" ht="23.25" x14ac:dyDescent="0.55000000000000004">
      <c r="A374" s="177">
        <f t="shared" si="10"/>
        <v>14</v>
      </c>
      <c r="B374" s="440"/>
      <c r="C374" s="178" t="s">
        <v>120</v>
      </c>
      <c r="D374" s="179" t="s">
        <v>17</v>
      </c>
      <c r="E374" s="396">
        <f>'[3]جدول بانکها'!$H$19</f>
        <v>455.70385599999997</v>
      </c>
    </row>
    <row r="375" spans="1:6" ht="23.25" x14ac:dyDescent="0.55000000000000004">
      <c r="A375" s="177">
        <f t="shared" si="10"/>
        <v>15</v>
      </c>
      <c r="B375" s="440"/>
      <c r="C375" s="178" t="s">
        <v>130</v>
      </c>
      <c r="D375" s="179" t="s">
        <v>17</v>
      </c>
      <c r="E375" s="396">
        <f>'[3]جدول بانکها'!$H$26</f>
        <v>0</v>
      </c>
    </row>
    <row r="376" spans="1:6" ht="24" thickBot="1" x14ac:dyDescent="0.6">
      <c r="A376" s="177">
        <f>A375+1</f>
        <v>16</v>
      </c>
      <c r="B376" s="441"/>
      <c r="C376" s="180" t="s">
        <v>95</v>
      </c>
      <c r="D376" s="181" t="s">
        <v>17</v>
      </c>
      <c r="E376" s="396">
        <f>'[3]جدول بانکها'!$G$4</f>
        <v>1426</v>
      </c>
    </row>
    <row r="377" spans="1:6" ht="24" thickTop="1" x14ac:dyDescent="0.55000000000000004">
      <c r="A377" s="263">
        <v>1</v>
      </c>
      <c r="B377" s="449" t="s">
        <v>83</v>
      </c>
      <c r="C377" s="264" t="s">
        <v>93</v>
      </c>
      <c r="D377" s="265" t="s">
        <v>17</v>
      </c>
      <c r="E377" s="397">
        <v>754983</v>
      </c>
    </row>
    <row r="378" spans="1:6" ht="23.25" x14ac:dyDescent="0.55000000000000004">
      <c r="A378" s="263">
        <f>A377+1</f>
        <v>2</v>
      </c>
      <c r="B378" s="450"/>
      <c r="C378" s="266" t="s">
        <v>109</v>
      </c>
      <c r="D378" s="267" t="s">
        <v>17</v>
      </c>
      <c r="E378" s="397">
        <f>E379</f>
        <v>5103376</v>
      </c>
      <c r="F378" s="163"/>
    </row>
    <row r="379" spans="1:6" ht="23.25" x14ac:dyDescent="0.55000000000000004">
      <c r="A379" s="263">
        <v>3</v>
      </c>
      <c r="B379" s="450"/>
      <c r="C379" s="268" t="s">
        <v>110</v>
      </c>
      <c r="D379" s="269" t="s">
        <v>17</v>
      </c>
      <c r="E379" s="397">
        <f>SUM(E380:E382)</f>
        <v>5103376</v>
      </c>
      <c r="F379" s="163"/>
    </row>
    <row r="380" spans="1:6" ht="23.25" x14ac:dyDescent="0.55000000000000004">
      <c r="A380" s="263">
        <f t="shared" si="10"/>
        <v>4</v>
      </c>
      <c r="B380" s="450"/>
      <c r="C380" s="270" t="s">
        <v>94</v>
      </c>
      <c r="D380" s="269" t="s">
        <v>17</v>
      </c>
      <c r="E380" s="397">
        <v>0</v>
      </c>
      <c r="F380" s="163"/>
    </row>
    <row r="381" spans="1:6" ht="23.25" x14ac:dyDescent="0.55000000000000004">
      <c r="A381" s="263">
        <f t="shared" si="10"/>
        <v>5</v>
      </c>
      <c r="B381" s="450"/>
      <c r="C381" s="271" t="s">
        <v>111</v>
      </c>
      <c r="D381" s="269" t="s">
        <v>17</v>
      </c>
      <c r="E381" s="397">
        <v>5103376</v>
      </c>
      <c r="F381" s="163"/>
    </row>
    <row r="382" spans="1:6" ht="23.25" x14ac:dyDescent="0.55000000000000004">
      <c r="A382" s="263">
        <f t="shared" si="10"/>
        <v>6</v>
      </c>
      <c r="B382" s="450"/>
      <c r="C382" s="272" t="s">
        <v>112</v>
      </c>
      <c r="D382" s="267" t="s">
        <v>17</v>
      </c>
      <c r="E382" s="397">
        <v>0</v>
      </c>
      <c r="F382" s="163"/>
    </row>
    <row r="383" spans="1:6" ht="23.25" x14ac:dyDescent="0.55000000000000004">
      <c r="A383" s="273">
        <f t="shared" si="10"/>
        <v>7</v>
      </c>
      <c r="B383" s="450"/>
      <c r="C383" s="268" t="s">
        <v>113</v>
      </c>
      <c r="D383" s="267" t="s">
        <v>17</v>
      </c>
      <c r="E383" s="397">
        <f>SUM(E384:E391)</f>
        <v>5103376</v>
      </c>
      <c r="F383" s="163"/>
    </row>
    <row r="384" spans="1:6" ht="23.25" x14ac:dyDescent="0.55000000000000004">
      <c r="A384" s="273">
        <f t="shared" si="10"/>
        <v>8</v>
      </c>
      <c r="B384" s="450"/>
      <c r="C384" s="271" t="s">
        <v>114</v>
      </c>
      <c r="D384" s="267" t="s">
        <v>17</v>
      </c>
      <c r="E384" s="397">
        <v>0</v>
      </c>
    </row>
    <row r="385" spans="1:6" ht="23.25" x14ac:dyDescent="0.55000000000000004">
      <c r="A385" s="273">
        <f t="shared" si="10"/>
        <v>9</v>
      </c>
      <c r="B385" s="450"/>
      <c r="C385" s="274" t="s">
        <v>115</v>
      </c>
      <c r="D385" s="275" t="s">
        <v>17</v>
      </c>
      <c r="E385" s="397">
        <v>1512068</v>
      </c>
    </row>
    <row r="386" spans="1:6" ht="23.25" x14ac:dyDescent="0.55000000000000004">
      <c r="A386" s="273">
        <f t="shared" si="10"/>
        <v>10</v>
      </c>
      <c r="B386" s="450"/>
      <c r="C386" s="274" t="s">
        <v>116</v>
      </c>
      <c r="D386" s="275" t="s">
        <v>17</v>
      </c>
      <c r="E386" s="397">
        <v>1703158</v>
      </c>
    </row>
    <row r="387" spans="1:6" ht="23.25" x14ac:dyDescent="0.55000000000000004">
      <c r="A387" s="273">
        <f t="shared" si="10"/>
        <v>11</v>
      </c>
      <c r="B387" s="450"/>
      <c r="C387" s="274" t="s">
        <v>117</v>
      </c>
      <c r="D387" s="275" t="s">
        <v>17</v>
      </c>
      <c r="E387" s="397">
        <v>0</v>
      </c>
    </row>
    <row r="388" spans="1:6" ht="23.25" x14ac:dyDescent="0.55000000000000004">
      <c r="A388" s="273">
        <f t="shared" si="10"/>
        <v>12</v>
      </c>
      <c r="B388" s="450"/>
      <c r="C388" s="274" t="s">
        <v>118</v>
      </c>
      <c r="D388" s="275" t="s">
        <v>17</v>
      </c>
      <c r="E388" s="397">
        <v>1103563</v>
      </c>
    </row>
    <row r="389" spans="1:6" ht="23.25" x14ac:dyDescent="0.55000000000000004">
      <c r="A389" s="273">
        <f t="shared" si="10"/>
        <v>13</v>
      </c>
      <c r="B389" s="450"/>
      <c r="C389" s="274" t="s">
        <v>119</v>
      </c>
      <c r="D389" s="275" t="s">
        <v>17</v>
      </c>
      <c r="E389" s="397">
        <v>167785</v>
      </c>
    </row>
    <row r="390" spans="1:6" ht="23.25" x14ac:dyDescent="0.55000000000000004">
      <c r="A390" s="273">
        <f t="shared" si="10"/>
        <v>14</v>
      </c>
      <c r="B390" s="450"/>
      <c r="C390" s="274" t="s">
        <v>120</v>
      </c>
      <c r="D390" s="275" t="s">
        <v>17</v>
      </c>
      <c r="E390" s="397">
        <v>0</v>
      </c>
    </row>
    <row r="391" spans="1:6" ht="23.25" x14ac:dyDescent="0.55000000000000004">
      <c r="A391" s="273">
        <f t="shared" si="10"/>
        <v>15</v>
      </c>
      <c r="B391" s="450"/>
      <c r="C391" s="276" t="s">
        <v>121</v>
      </c>
      <c r="D391" s="275" t="s">
        <v>17</v>
      </c>
      <c r="E391" s="397">
        <f>500567+116235</f>
        <v>616802</v>
      </c>
    </row>
    <row r="392" spans="1:6" ht="24" thickBot="1" x14ac:dyDescent="0.6">
      <c r="A392" s="273">
        <f t="shared" si="10"/>
        <v>16</v>
      </c>
      <c r="B392" s="451"/>
      <c r="C392" s="277" t="s">
        <v>95</v>
      </c>
      <c r="D392" s="278" t="s">
        <v>17</v>
      </c>
      <c r="E392" s="397">
        <v>0</v>
      </c>
    </row>
    <row r="393" spans="1:6" ht="24" thickTop="1" x14ac:dyDescent="0.55000000000000004">
      <c r="A393" s="89">
        <v>1</v>
      </c>
      <c r="B393" s="445" t="s">
        <v>84</v>
      </c>
      <c r="C393" s="120" t="s">
        <v>93</v>
      </c>
      <c r="D393" s="138" t="s">
        <v>17</v>
      </c>
      <c r="E393" s="398">
        <v>4015282</v>
      </c>
    </row>
    <row r="394" spans="1:6" ht="23.25" x14ac:dyDescent="0.55000000000000004">
      <c r="A394" s="89">
        <f>A393+1</f>
        <v>2</v>
      </c>
      <c r="B394" s="437"/>
      <c r="C394" s="121" t="s">
        <v>109</v>
      </c>
      <c r="D394" s="139" t="s">
        <v>17</v>
      </c>
      <c r="E394" s="398">
        <f>E395</f>
        <v>3351281</v>
      </c>
    </row>
    <row r="395" spans="1:6" ht="23.25" x14ac:dyDescent="0.55000000000000004">
      <c r="A395" s="89">
        <v>3</v>
      </c>
      <c r="B395" s="437"/>
      <c r="C395" s="122" t="s">
        <v>110</v>
      </c>
      <c r="D395" s="140" t="s">
        <v>17</v>
      </c>
      <c r="E395" s="398">
        <f>E396+E397+E398</f>
        <v>3351281</v>
      </c>
    </row>
    <row r="396" spans="1:6" ht="23.25" x14ac:dyDescent="0.55000000000000004">
      <c r="A396" s="89">
        <f t="shared" ref="A396:A408" si="11">A395+1</f>
        <v>4</v>
      </c>
      <c r="B396" s="437"/>
      <c r="C396" s="123" t="s">
        <v>94</v>
      </c>
      <c r="D396" s="140" t="s">
        <v>17</v>
      </c>
      <c r="E396" s="398">
        <v>367536</v>
      </c>
    </row>
    <row r="397" spans="1:6" ht="23.25" x14ac:dyDescent="0.55000000000000004">
      <c r="A397" s="89">
        <f>A396+1</f>
        <v>5</v>
      </c>
      <c r="B397" s="437"/>
      <c r="C397" s="124" t="s">
        <v>111</v>
      </c>
      <c r="D397" s="140" t="s">
        <v>17</v>
      </c>
      <c r="E397" s="398">
        <f>521414+190398</f>
        <v>711812</v>
      </c>
    </row>
    <row r="398" spans="1:6" ht="23.25" x14ac:dyDescent="0.55000000000000004">
      <c r="A398" s="89">
        <f>A397+1</f>
        <v>6</v>
      </c>
      <c r="B398" s="437"/>
      <c r="C398" s="125" t="s">
        <v>112</v>
      </c>
      <c r="D398" s="139" t="s">
        <v>17</v>
      </c>
      <c r="E398" s="398">
        <f>1886126+171756+214051</f>
        <v>2271933</v>
      </c>
    </row>
    <row r="399" spans="1:6" ht="23.25" x14ac:dyDescent="0.55000000000000004">
      <c r="A399" s="90">
        <f t="shared" si="11"/>
        <v>7</v>
      </c>
      <c r="B399" s="437"/>
      <c r="C399" s="122" t="s">
        <v>113</v>
      </c>
      <c r="D399" s="139" t="s">
        <v>17</v>
      </c>
      <c r="E399" s="398">
        <f>SUM(E400:E407)</f>
        <v>3351281</v>
      </c>
    </row>
    <row r="400" spans="1:6" ht="23.25" x14ac:dyDescent="0.55000000000000004">
      <c r="A400" s="90">
        <f t="shared" si="11"/>
        <v>8</v>
      </c>
      <c r="B400" s="437"/>
      <c r="C400" s="124" t="s">
        <v>114</v>
      </c>
      <c r="D400" s="139" t="s">
        <v>17</v>
      </c>
      <c r="E400" s="398">
        <v>214051</v>
      </c>
      <c r="F400" s="163"/>
    </row>
    <row r="401" spans="1:6" ht="23.25" x14ac:dyDescent="0.55000000000000004">
      <c r="A401" s="90">
        <f t="shared" si="11"/>
        <v>9</v>
      </c>
      <c r="B401" s="437"/>
      <c r="C401" s="126" t="s">
        <v>115</v>
      </c>
      <c r="D401" s="141" t="s">
        <v>17</v>
      </c>
      <c r="E401" s="398">
        <v>776095</v>
      </c>
      <c r="F401" s="163"/>
    </row>
    <row r="402" spans="1:6" ht="23.25" x14ac:dyDescent="0.55000000000000004">
      <c r="A402" s="90">
        <f t="shared" si="11"/>
        <v>10</v>
      </c>
      <c r="B402" s="437"/>
      <c r="C402" s="126" t="s">
        <v>116</v>
      </c>
      <c r="D402" s="141" t="s">
        <v>17</v>
      </c>
      <c r="E402" s="398">
        <v>879650</v>
      </c>
      <c r="F402" s="163"/>
    </row>
    <row r="403" spans="1:6" ht="23.25" x14ac:dyDescent="0.55000000000000004">
      <c r="A403" s="90">
        <f t="shared" si="11"/>
        <v>11</v>
      </c>
      <c r="B403" s="437"/>
      <c r="C403" s="126" t="s">
        <v>117</v>
      </c>
      <c r="D403" s="141" t="s">
        <v>17</v>
      </c>
      <c r="E403" s="398">
        <v>171756</v>
      </c>
    </row>
    <row r="404" spans="1:6" ht="23.25" x14ac:dyDescent="0.55000000000000004">
      <c r="A404" s="90">
        <f t="shared" si="11"/>
        <v>12</v>
      </c>
      <c r="B404" s="437"/>
      <c r="C404" s="126" t="s">
        <v>118</v>
      </c>
      <c r="D404" s="141" t="s">
        <v>17</v>
      </c>
      <c r="E404" s="398">
        <v>0</v>
      </c>
    </row>
    <row r="405" spans="1:6" ht="23.25" x14ac:dyDescent="0.55000000000000004">
      <c r="A405" s="90">
        <f t="shared" si="11"/>
        <v>13</v>
      </c>
      <c r="B405" s="437"/>
      <c r="C405" s="126" t="s">
        <v>119</v>
      </c>
      <c r="D405" s="141" t="s">
        <v>17</v>
      </c>
      <c r="E405" s="398">
        <v>35659</v>
      </c>
    </row>
    <row r="406" spans="1:6" ht="23.25" x14ac:dyDescent="0.55000000000000004">
      <c r="A406" s="90">
        <f t="shared" si="11"/>
        <v>14</v>
      </c>
      <c r="B406" s="437"/>
      <c r="C406" s="126" t="s">
        <v>120</v>
      </c>
      <c r="D406" s="141" t="s">
        <v>17</v>
      </c>
      <c r="E406" s="398">
        <v>0</v>
      </c>
    </row>
    <row r="407" spans="1:6" ht="23.25" x14ac:dyDescent="0.55000000000000004">
      <c r="A407" s="90">
        <f t="shared" si="11"/>
        <v>15</v>
      </c>
      <c r="B407" s="437"/>
      <c r="C407" s="127" t="s">
        <v>121</v>
      </c>
      <c r="D407" s="141" t="s">
        <v>17</v>
      </c>
      <c r="E407" s="398">
        <f>1237976+36094</f>
        <v>1274070</v>
      </c>
    </row>
    <row r="408" spans="1:6" ht="24" thickBot="1" x14ac:dyDescent="0.6">
      <c r="A408" s="90">
        <f t="shared" si="11"/>
        <v>16</v>
      </c>
      <c r="B408" s="438"/>
      <c r="C408" s="128" t="s">
        <v>95</v>
      </c>
      <c r="D408" s="142" t="s">
        <v>17</v>
      </c>
      <c r="E408" s="398"/>
    </row>
    <row r="409" spans="1:6" ht="24" thickTop="1" x14ac:dyDescent="0.55000000000000004">
      <c r="A409" s="247">
        <v>1</v>
      </c>
      <c r="B409" s="442" t="s">
        <v>87</v>
      </c>
      <c r="C409" s="248" t="s">
        <v>93</v>
      </c>
      <c r="D409" s="249" t="s">
        <v>17</v>
      </c>
      <c r="E409" s="399">
        <v>154918</v>
      </c>
    </row>
    <row r="410" spans="1:6" ht="23.25" x14ac:dyDescent="0.55000000000000004">
      <c r="A410" s="247">
        <f>A409+1</f>
        <v>2</v>
      </c>
      <c r="B410" s="440"/>
      <c r="C410" s="250" t="s">
        <v>109</v>
      </c>
      <c r="D410" s="251" t="s">
        <v>17</v>
      </c>
      <c r="E410" s="399">
        <f>E411</f>
        <v>5348258</v>
      </c>
      <c r="F410" s="163"/>
    </row>
    <row r="411" spans="1:6" ht="23.25" x14ac:dyDescent="0.55000000000000004">
      <c r="A411" s="247">
        <v>3</v>
      </c>
      <c r="B411" s="440"/>
      <c r="C411" s="252" t="s">
        <v>110</v>
      </c>
      <c r="D411" s="253" t="s">
        <v>17</v>
      </c>
      <c r="E411" s="399">
        <f>SUM(E412:E414)</f>
        <v>5348258</v>
      </c>
      <c r="F411" s="163"/>
    </row>
    <row r="412" spans="1:6" ht="23.25" x14ac:dyDescent="0.55000000000000004">
      <c r="A412" s="247">
        <f t="shared" ref="A412:A424" si="12">A411+1</f>
        <v>4</v>
      </c>
      <c r="B412" s="440"/>
      <c r="C412" s="254" t="s">
        <v>94</v>
      </c>
      <c r="D412" s="253" t="s">
        <v>17</v>
      </c>
      <c r="E412" s="399">
        <v>0</v>
      </c>
      <c r="F412" s="163"/>
    </row>
    <row r="413" spans="1:6" ht="23.25" x14ac:dyDescent="0.55000000000000004">
      <c r="A413" s="247">
        <f>A412+1</f>
        <v>5</v>
      </c>
      <c r="B413" s="440"/>
      <c r="C413" s="255" t="s">
        <v>111</v>
      </c>
      <c r="D413" s="253" t="s">
        <v>17</v>
      </c>
      <c r="E413" s="399">
        <v>3326276</v>
      </c>
      <c r="F413" s="163"/>
    </row>
    <row r="414" spans="1:6" ht="23.25" x14ac:dyDescent="0.55000000000000004">
      <c r="A414" s="247">
        <f>A413+1</f>
        <v>6</v>
      </c>
      <c r="B414" s="440"/>
      <c r="C414" s="256" t="s">
        <v>112</v>
      </c>
      <c r="D414" s="251" t="s">
        <v>17</v>
      </c>
      <c r="E414" s="399">
        <f>2020389+1593</f>
        <v>2021982</v>
      </c>
      <c r="F414" s="163"/>
    </row>
    <row r="415" spans="1:6" ht="23.25" x14ac:dyDescent="0.55000000000000004">
      <c r="A415" s="257">
        <f t="shared" si="12"/>
        <v>7</v>
      </c>
      <c r="B415" s="440"/>
      <c r="C415" s="252" t="s">
        <v>113</v>
      </c>
      <c r="D415" s="251" t="s">
        <v>17</v>
      </c>
      <c r="E415" s="399">
        <f>SUM(E416:E423)</f>
        <v>5348258</v>
      </c>
      <c r="F415" s="163"/>
    </row>
    <row r="416" spans="1:6" ht="23.25" x14ac:dyDescent="0.55000000000000004">
      <c r="A416" s="257">
        <f t="shared" si="12"/>
        <v>8</v>
      </c>
      <c r="B416" s="440"/>
      <c r="C416" s="255" t="s">
        <v>114</v>
      </c>
      <c r="D416" s="251" t="s">
        <v>17</v>
      </c>
      <c r="E416" s="399">
        <v>1583</v>
      </c>
    </row>
    <row r="417" spans="1:6" ht="23.25" x14ac:dyDescent="0.55000000000000004">
      <c r="A417" s="257">
        <f t="shared" si="12"/>
        <v>9</v>
      </c>
      <c r="B417" s="440"/>
      <c r="C417" s="258" t="s">
        <v>115</v>
      </c>
      <c r="D417" s="259" t="s">
        <v>17</v>
      </c>
      <c r="E417" s="399">
        <v>836729</v>
      </c>
    </row>
    <row r="418" spans="1:6" ht="23.25" x14ac:dyDescent="0.55000000000000004">
      <c r="A418" s="257">
        <f t="shared" si="12"/>
        <v>10</v>
      </c>
      <c r="B418" s="440"/>
      <c r="C418" s="258" t="s">
        <v>116</v>
      </c>
      <c r="D418" s="259" t="s">
        <v>17</v>
      </c>
      <c r="E418" s="399">
        <v>0</v>
      </c>
    </row>
    <row r="419" spans="1:6" ht="23.25" x14ac:dyDescent="0.55000000000000004">
      <c r="A419" s="257">
        <f t="shared" si="12"/>
        <v>11</v>
      </c>
      <c r="B419" s="440"/>
      <c r="C419" s="258" t="s">
        <v>117</v>
      </c>
      <c r="D419" s="259" t="s">
        <v>17</v>
      </c>
      <c r="E419" s="399">
        <v>0</v>
      </c>
    </row>
    <row r="420" spans="1:6" ht="23.25" x14ac:dyDescent="0.55000000000000004">
      <c r="A420" s="257">
        <f t="shared" si="12"/>
        <v>12</v>
      </c>
      <c r="B420" s="440"/>
      <c r="C420" s="258" t="s">
        <v>118</v>
      </c>
      <c r="D420" s="259" t="s">
        <v>17</v>
      </c>
      <c r="E420" s="399">
        <v>211500</v>
      </c>
    </row>
    <row r="421" spans="1:6" ht="23.25" x14ac:dyDescent="0.55000000000000004">
      <c r="A421" s="257">
        <f t="shared" si="12"/>
        <v>13</v>
      </c>
      <c r="B421" s="440"/>
      <c r="C421" s="258" t="s">
        <v>119</v>
      </c>
      <c r="D421" s="259" t="s">
        <v>17</v>
      </c>
      <c r="E421" s="399">
        <v>0</v>
      </c>
    </row>
    <row r="422" spans="1:6" ht="23.25" x14ac:dyDescent="0.55000000000000004">
      <c r="A422" s="257">
        <f t="shared" si="12"/>
        <v>14</v>
      </c>
      <c r="B422" s="440"/>
      <c r="C422" s="258" t="s">
        <v>120</v>
      </c>
      <c r="D422" s="259" t="s">
        <v>17</v>
      </c>
      <c r="E422" s="399">
        <v>0</v>
      </c>
    </row>
    <row r="423" spans="1:6" ht="23.25" x14ac:dyDescent="0.55000000000000004">
      <c r="A423" s="257">
        <f t="shared" si="12"/>
        <v>15</v>
      </c>
      <c r="B423" s="440"/>
      <c r="C423" s="260" t="s">
        <v>121</v>
      </c>
      <c r="D423" s="259" t="s">
        <v>17</v>
      </c>
      <c r="E423" s="399">
        <f>1113312+3185134</f>
        <v>4298446</v>
      </c>
    </row>
    <row r="424" spans="1:6" ht="24" thickBot="1" x14ac:dyDescent="0.6">
      <c r="A424" s="257">
        <f t="shared" si="12"/>
        <v>16</v>
      </c>
      <c r="B424" s="441"/>
      <c r="C424" s="261" t="s">
        <v>95</v>
      </c>
      <c r="D424" s="262" t="s">
        <v>17</v>
      </c>
      <c r="E424" s="399">
        <v>0</v>
      </c>
    </row>
    <row r="425" spans="1:6" ht="24" thickTop="1" x14ac:dyDescent="0.55000000000000004">
      <c r="A425" s="230">
        <v>1</v>
      </c>
      <c r="B425" s="442" t="s">
        <v>85</v>
      </c>
      <c r="C425" s="231" t="s">
        <v>93</v>
      </c>
      <c r="D425" s="232" t="s">
        <v>17</v>
      </c>
      <c r="E425" s="400">
        <v>4222074</v>
      </c>
    </row>
    <row r="426" spans="1:6" ht="23.25" x14ac:dyDescent="0.55000000000000004">
      <c r="A426" s="230">
        <f>A425+1</f>
        <v>2</v>
      </c>
      <c r="B426" s="440"/>
      <c r="C426" s="233" t="s">
        <v>109</v>
      </c>
      <c r="D426" s="234" t="s">
        <v>17</v>
      </c>
      <c r="E426" s="400">
        <f>E427</f>
        <v>4695067</v>
      </c>
      <c r="F426" s="163"/>
    </row>
    <row r="427" spans="1:6" ht="23.25" x14ac:dyDescent="0.55000000000000004">
      <c r="A427" s="230">
        <v>3</v>
      </c>
      <c r="B427" s="440"/>
      <c r="C427" s="235" t="s">
        <v>110</v>
      </c>
      <c r="D427" s="236" t="s">
        <v>17</v>
      </c>
      <c r="E427" s="400">
        <f>SUM(E428:E430)</f>
        <v>4695067</v>
      </c>
      <c r="F427" s="163"/>
    </row>
    <row r="428" spans="1:6" ht="23.25" x14ac:dyDescent="0.55000000000000004">
      <c r="A428" s="230">
        <f t="shared" ref="A428:A440" si="13">A427+1</f>
        <v>4</v>
      </c>
      <c r="B428" s="440"/>
      <c r="C428" s="237" t="s">
        <v>94</v>
      </c>
      <c r="D428" s="236" t="s">
        <v>17</v>
      </c>
      <c r="E428" s="400">
        <v>1737175</v>
      </c>
      <c r="F428" s="163"/>
    </row>
    <row r="429" spans="1:6" ht="23.25" x14ac:dyDescent="0.55000000000000004">
      <c r="A429" s="230">
        <f>A428+1</f>
        <v>5</v>
      </c>
      <c r="B429" s="440"/>
      <c r="C429" s="238" t="s">
        <v>111</v>
      </c>
      <c r="D429" s="236" t="s">
        <v>17</v>
      </c>
      <c r="E429" s="400">
        <f>1267668+93901</f>
        <v>1361569</v>
      </c>
      <c r="F429" s="163"/>
    </row>
    <row r="430" spans="1:6" ht="23.25" x14ac:dyDescent="0.55000000000000004">
      <c r="A430" s="230">
        <f>A429+1</f>
        <v>6</v>
      </c>
      <c r="B430" s="440"/>
      <c r="C430" s="239" t="s">
        <v>112</v>
      </c>
      <c r="D430" s="234" t="s">
        <v>17</v>
      </c>
      <c r="E430" s="400">
        <f>1220718+375605</f>
        <v>1596323</v>
      </c>
      <c r="F430" s="163"/>
    </row>
    <row r="431" spans="1:6" ht="23.25" x14ac:dyDescent="0.55000000000000004">
      <c r="A431" s="240">
        <f t="shared" si="13"/>
        <v>7</v>
      </c>
      <c r="B431" s="440"/>
      <c r="C431" s="235" t="s">
        <v>113</v>
      </c>
      <c r="D431" s="234" t="s">
        <v>17</v>
      </c>
      <c r="E431" s="400">
        <f>SUM(E432:E439)</f>
        <v>4695068</v>
      </c>
      <c r="F431" s="163"/>
    </row>
    <row r="432" spans="1:6" ht="23.25" x14ac:dyDescent="0.55000000000000004">
      <c r="A432" s="240">
        <f t="shared" si="13"/>
        <v>8</v>
      </c>
      <c r="B432" s="440"/>
      <c r="C432" s="238" t="s">
        <v>114</v>
      </c>
      <c r="D432" s="234" t="s">
        <v>17</v>
      </c>
      <c r="E432" s="400">
        <v>352590</v>
      </c>
      <c r="F432" s="163"/>
    </row>
    <row r="433" spans="1:7" ht="23.25" x14ac:dyDescent="0.55000000000000004">
      <c r="A433" s="240">
        <f t="shared" si="13"/>
        <v>9</v>
      </c>
      <c r="B433" s="440"/>
      <c r="C433" s="241" t="s">
        <v>115</v>
      </c>
      <c r="D433" s="242" t="s">
        <v>17</v>
      </c>
      <c r="E433" s="400">
        <v>962601</v>
      </c>
    </row>
    <row r="434" spans="1:7" ht="23.25" x14ac:dyDescent="0.55000000000000004">
      <c r="A434" s="240">
        <f t="shared" si="13"/>
        <v>10</v>
      </c>
      <c r="B434" s="440"/>
      <c r="C434" s="241" t="s">
        <v>116</v>
      </c>
      <c r="D434" s="242" t="s">
        <v>17</v>
      </c>
      <c r="E434" s="400">
        <v>1351691</v>
      </c>
    </row>
    <row r="435" spans="1:7" ht="23.25" x14ac:dyDescent="0.55000000000000004">
      <c r="A435" s="240">
        <f t="shared" si="13"/>
        <v>11</v>
      </c>
      <c r="B435" s="440"/>
      <c r="C435" s="241" t="s">
        <v>117</v>
      </c>
      <c r="D435" s="242" t="s">
        <v>17</v>
      </c>
      <c r="E435" s="400">
        <v>134076</v>
      </c>
    </row>
    <row r="436" spans="1:7" ht="23.25" x14ac:dyDescent="0.55000000000000004">
      <c r="A436" s="240">
        <f t="shared" si="13"/>
        <v>12</v>
      </c>
      <c r="B436" s="440"/>
      <c r="C436" s="241" t="s">
        <v>118</v>
      </c>
      <c r="D436" s="242" t="s">
        <v>17</v>
      </c>
      <c r="E436" s="400">
        <v>0</v>
      </c>
    </row>
    <row r="437" spans="1:7" ht="23.25" x14ac:dyDescent="0.55000000000000004">
      <c r="A437" s="240">
        <f t="shared" si="13"/>
        <v>13</v>
      </c>
      <c r="B437" s="440"/>
      <c r="C437" s="241" t="s">
        <v>119</v>
      </c>
      <c r="D437" s="242" t="s">
        <v>17</v>
      </c>
      <c r="E437" s="400">
        <v>55591</v>
      </c>
    </row>
    <row r="438" spans="1:7" ht="23.25" x14ac:dyDescent="0.55000000000000004">
      <c r="A438" s="240">
        <f t="shared" si="13"/>
        <v>14</v>
      </c>
      <c r="B438" s="440"/>
      <c r="C438" s="241" t="s">
        <v>120</v>
      </c>
      <c r="D438" s="242" t="s">
        <v>17</v>
      </c>
      <c r="E438" s="400">
        <v>23343</v>
      </c>
    </row>
    <row r="439" spans="1:7" ht="23.25" x14ac:dyDescent="0.55000000000000004">
      <c r="A439" s="240">
        <f t="shared" si="13"/>
        <v>15</v>
      </c>
      <c r="B439" s="440"/>
      <c r="C439" s="243" t="s">
        <v>121</v>
      </c>
      <c r="D439" s="242" t="s">
        <v>17</v>
      </c>
      <c r="E439" s="400">
        <v>1815176</v>
      </c>
    </row>
    <row r="440" spans="1:7" ht="24" thickBot="1" x14ac:dyDescent="0.6">
      <c r="A440" s="244">
        <f t="shared" si="13"/>
        <v>16</v>
      </c>
      <c r="B440" s="441"/>
      <c r="C440" s="245" t="s">
        <v>95</v>
      </c>
      <c r="D440" s="246" t="s">
        <v>17</v>
      </c>
      <c r="E440" s="400">
        <v>0</v>
      </c>
    </row>
    <row r="441" spans="1:7" ht="25.5" thickTop="1" x14ac:dyDescent="0.55000000000000004">
      <c r="B441" s="92"/>
      <c r="C441" s="93"/>
      <c r="D441" s="94"/>
      <c r="E441" s="367"/>
      <c r="F441" s="166"/>
    </row>
    <row r="442" spans="1:7" ht="24.75" x14ac:dyDescent="0.55000000000000004">
      <c r="B442" s="92"/>
      <c r="C442" s="93"/>
      <c r="D442" s="94"/>
      <c r="E442" s="367"/>
      <c r="F442" s="166"/>
    </row>
    <row r="443" spans="1:7" ht="24.75" x14ac:dyDescent="0.55000000000000004">
      <c r="A443" s="91"/>
      <c r="B443" s="92"/>
      <c r="C443" s="93"/>
      <c r="D443" s="94"/>
      <c r="E443" s="367"/>
      <c r="F443" s="166"/>
    </row>
    <row r="444" spans="1:7" ht="24.75" x14ac:dyDescent="0.55000000000000004">
      <c r="A444" s="91"/>
      <c r="B444" s="92"/>
      <c r="C444" s="93"/>
      <c r="D444" s="94"/>
      <c r="E444" s="367"/>
      <c r="F444" s="166"/>
    </row>
    <row r="445" spans="1:7" ht="41.25" thickBot="1" x14ac:dyDescent="0.25">
      <c r="A445" s="448" t="s">
        <v>89</v>
      </c>
      <c r="B445" s="448"/>
      <c r="C445" s="448"/>
      <c r="D445" s="448"/>
      <c r="E445" s="448"/>
    </row>
    <row r="446" spans="1:7" ht="33.75" thickTop="1" thickBot="1" x14ac:dyDescent="0.25">
      <c r="A446" s="18" t="s">
        <v>0</v>
      </c>
      <c r="B446" s="19" t="s">
        <v>1</v>
      </c>
      <c r="C446" s="19" t="s">
        <v>18</v>
      </c>
      <c r="D446" s="19" t="s">
        <v>26</v>
      </c>
      <c r="E446" s="362" t="s">
        <v>275</v>
      </c>
    </row>
    <row r="447" spans="1:7" ht="24" thickTop="1" x14ac:dyDescent="0.45">
      <c r="A447" s="52">
        <v>1</v>
      </c>
      <c r="B447" s="433" t="s">
        <v>72</v>
      </c>
      <c r="C447" s="53" t="s">
        <v>27</v>
      </c>
      <c r="D447" s="40" t="s">
        <v>17</v>
      </c>
      <c r="E447" s="370">
        <f>E448+E449+E453+E454+E455+E456+E457</f>
        <v>1154504.2</v>
      </c>
      <c r="F447" s="162"/>
      <c r="G447" s="330"/>
    </row>
    <row r="448" spans="1:7" ht="23.25" x14ac:dyDescent="0.45">
      <c r="A448" s="54">
        <f>A447+1</f>
        <v>2</v>
      </c>
      <c r="B448" s="434"/>
      <c r="C448" s="53" t="s">
        <v>28</v>
      </c>
      <c r="D448" s="40" t="s">
        <v>17</v>
      </c>
      <c r="E448" s="370">
        <f>'[4]بيمه ایران '!$E$10</f>
        <v>102217.9</v>
      </c>
    </row>
    <row r="449" spans="1:7" ht="23.25" x14ac:dyDescent="0.45">
      <c r="A449" s="54">
        <v>3</v>
      </c>
      <c r="B449" s="434"/>
      <c r="C449" s="55" t="s">
        <v>29</v>
      </c>
      <c r="D449" s="40" t="s">
        <v>17</v>
      </c>
      <c r="E449" s="370">
        <f>E450+E451+E452</f>
        <v>893696.10000000009</v>
      </c>
    </row>
    <row r="450" spans="1:7" ht="23.25" x14ac:dyDescent="0.45">
      <c r="A450" s="54">
        <f t="shared" ref="A450:A462" si="14">A449+1</f>
        <v>4</v>
      </c>
      <c r="B450" s="434"/>
      <c r="C450" s="31" t="s">
        <v>31</v>
      </c>
      <c r="D450" s="40" t="s">
        <v>17</v>
      </c>
      <c r="E450" s="371">
        <f>'[4]بيمه ایران '!$E$8</f>
        <v>102208</v>
      </c>
    </row>
    <row r="451" spans="1:7" ht="23.25" x14ac:dyDescent="0.45">
      <c r="A451" s="54">
        <f t="shared" si="14"/>
        <v>5</v>
      </c>
      <c r="B451" s="434"/>
      <c r="C451" s="31" t="s">
        <v>32</v>
      </c>
      <c r="D451" s="56" t="s">
        <v>17</v>
      </c>
      <c r="E451" s="370">
        <f>'[4]بيمه ایران '!$E$9</f>
        <v>668302.30000000005</v>
      </c>
    </row>
    <row r="452" spans="1:7" ht="23.25" x14ac:dyDescent="0.45">
      <c r="A452" s="54">
        <f t="shared" si="14"/>
        <v>6</v>
      </c>
      <c r="B452" s="434"/>
      <c r="C452" s="57" t="s">
        <v>33</v>
      </c>
      <c r="D452" s="41" t="s">
        <v>17</v>
      </c>
      <c r="E452" s="371">
        <f>'[4]بيمه ایران '!$E$7</f>
        <v>123185.8</v>
      </c>
    </row>
    <row r="453" spans="1:7" ht="23.25" x14ac:dyDescent="0.55000000000000004">
      <c r="A453" s="58">
        <f t="shared" si="14"/>
        <v>7</v>
      </c>
      <c r="B453" s="434"/>
      <c r="C453" s="30" t="s">
        <v>34</v>
      </c>
      <c r="D453" s="40" t="s">
        <v>17</v>
      </c>
      <c r="E453" s="372">
        <f>'[4]بيمه ایران '!$E$5</f>
        <v>39590.300000000003</v>
      </c>
    </row>
    <row r="454" spans="1:7" ht="23.25" x14ac:dyDescent="0.55000000000000004">
      <c r="A454" s="58">
        <f t="shared" si="14"/>
        <v>8</v>
      </c>
      <c r="B454" s="434"/>
      <c r="C454" s="30" t="s">
        <v>35</v>
      </c>
      <c r="D454" s="41" t="s">
        <v>17</v>
      </c>
      <c r="E454" s="371">
        <v>0</v>
      </c>
    </row>
    <row r="455" spans="1:7" ht="23.25" x14ac:dyDescent="0.55000000000000004">
      <c r="A455" s="58">
        <f t="shared" si="14"/>
        <v>9</v>
      </c>
      <c r="B455" s="434"/>
      <c r="C455" s="30" t="s">
        <v>36</v>
      </c>
      <c r="D455" s="41" t="s">
        <v>17</v>
      </c>
      <c r="E455" s="371">
        <f>'[4]بيمه ایران '!$E$6</f>
        <v>797.1</v>
      </c>
    </row>
    <row r="456" spans="1:7" ht="23.25" x14ac:dyDescent="0.55000000000000004">
      <c r="A456" s="58">
        <f t="shared" si="14"/>
        <v>10</v>
      </c>
      <c r="B456" s="434"/>
      <c r="C456" s="32" t="s">
        <v>37</v>
      </c>
      <c r="D456" s="40" t="s">
        <v>17</v>
      </c>
      <c r="E456" s="372">
        <f>'[4]بيمه ایران '!$E$12</f>
        <v>12305.9</v>
      </c>
    </row>
    <row r="457" spans="1:7" ht="23.25" x14ac:dyDescent="0.55000000000000004">
      <c r="A457" s="58">
        <f t="shared" si="14"/>
        <v>11</v>
      </c>
      <c r="B457" s="434"/>
      <c r="C457" s="32" t="s">
        <v>38</v>
      </c>
      <c r="D457" s="40" t="s">
        <v>17</v>
      </c>
      <c r="E457" s="372">
        <f>'[4]بيمه ایران '!$E$13</f>
        <v>105896.9</v>
      </c>
    </row>
    <row r="458" spans="1:7" ht="23.25" x14ac:dyDescent="0.55000000000000004">
      <c r="A458" s="58">
        <f t="shared" si="14"/>
        <v>12</v>
      </c>
      <c r="B458" s="434"/>
      <c r="C458" s="32" t="s">
        <v>39</v>
      </c>
      <c r="D458" s="41" t="s">
        <v>17</v>
      </c>
      <c r="E458" s="372">
        <f>E459+E460+E464+E465+E466+E467+E468</f>
        <v>633395.99000000011</v>
      </c>
      <c r="F458" s="162"/>
      <c r="G458" s="330"/>
    </row>
    <row r="459" spans="1:7" ht="23.25" x14ac:dyDescent="0.55000000000000004">
      <c r="A459" s="58">
        <f t="shared" si="14"/>
        <v>13</v>
      </c>
      <c r="B459" s="434"/>
      <c r="C459" s="32" t="s">
        <v>40</v>
      </c>
      <c r="D459" s="40" t="s">
        <v>17</v>
      </c>
      <c r="E459" s="372">
        <f>'[4]بيمه ایران '!$F$10</f>
        <v>58352.6</v>
      </c>
    </row>
    <row r="460" spans="1:7" ht="23.25" x14ac:dyDescent="0.55000000000000004">
      <c r="A460" s="58">
        <f t="shared" si="14"/>
        <v>14</v>
      </c>
      <c r="B460" s="434"/>
      <c r="C460" s="32" t="s">
        <v>41</v>
      </c>
      <c r="D460" s="40" t="s">
        <v>17</v>
      </c>
      <c r="E460" s="371">
        <f>E461+E462+E463</f>
        <v>424438.4</v>
      </c>
    </row>
    <row r="461" spans="1:7" ht="23.25" x14ac:dyDescent="0.55000000000000004">
      <c r="A461" s="58">
        <f t="shared" si="14"/>
        <v>15</v>
      </c>
      <c r="B461" s="434"/>
      <c r="C461" s="31" t="s">
        <v>42</v>
      </c>
      <c r="D461" s="40" t="s">
        <v>17</v>
      </c>
      <c r="E461" s="372">
        <f>'[4]بيمه ایران '!$F$8</f>
        <v>58946.5</v>
      </c>
    </row>
    <row r="462" spans="1:7" ht="23.25" x14ac:dyDescent="0.55000000000000004">
      <c r="A462" s="58">
        <f t="shared" si="14"/>
        <v>16</v>
      </c>
      <c r="B462" s="434"/>
      <c r="C462" s="31" t="s">
        <v>43</v>
      </c>
      <c r="D462" s="40" t="s">
        <v>17</v>
      </c>
      <c r="E462" s="372">
        <f>'[4]بيمه ایران '!$F$9</f>
        <v>312042.5</v>
      </c>
    </row>
    <row r="463" spans="1:7" ht="23.25" x14ac:dyDescent="0.55000000000000004">
      <c r="A463" s="58">
        <v>17</v>
      </c>
      <c r="B463" s="434"/>
      <c r="C463" s="57" t="s">
        <v>44</v>
      </c>
      <c r="D463" s="40" t="s">
        <v>17</v>
      </c>
      <c r="E463" s="372">
        <f>'[4]بيمه ایران '!$F$7</f>
        <v>53449.4</v>
      </c>
    </row>
    <row r="464" spans="1:7" ht="23.25" x14ac:dyDescent="0.55000000000000004">
      <c r="A464" s="58">
        <v>18</v>
      </c>
      <c r="B464" s="434"/>
      <c r="C464" s="32" t="s">
        <v>45</v>
      </c>
      <c r="D464" s="40" t="s">
        <v>17</v>
      </c>
      <c r="E464" s="372">
        <f>'[4]بيمه ایران '!$F$5</f>
        <v>29512.2</v>
      </c>
    </row>
    <row r="465" spans="1:7" ht="23.25" x14ac:dyDescent="0.55000000000000004">
      <c r="A465" s="58">
        <v>19</v>
      </c>
      <c r="B465" s="434"/>
      <c r="C465" s="32" t="s">
        <v>46</v>
      </c>
      <c r="D465" s="40" t="s">
        <v>17</v>
      </c>
      <c r="E465" s="372">
        <v>0</v>
      </c>
    </row>
    <row r="466" spans="1:7" ht="23.25" x14ac:dyDescent="0.55000000000000004">
      <c r="A466" s="58">
        <v>20</v>
      </c>
      <c r="B466" s="434"/>
      <c r="C466" s="32" t="s">
        <v>47</v>
      </c>
      <c r="D466" s="40" t="s">
        <v>17</v>
      </c>
      <c r="E466" s="372">
        <f>'[4]بيمه ایران '!$F$6</f>
        <v>0</v>
      </c>
    </row>
    <row r="467" spans="1:7" ht="23.25" x14ac:dyDescent="0.55000000000000004">
      <c r="A467" s="58">
        <v>21</v>
      </c>
      <c r="B467" s="434"/>
      <c r="C467" s="30" t="s">
        <v>48</v>
      </c>
      <c r="D467" s="40" t="s">
        <v>17</v>
      </c>
      <c r="E467" s="372">
        <f>'[4]بيمه ایران '!$F$12</f>
        <v>66331.990000000005</v>
      </c>
    </row>
    <row r="468" spans="1:7" ht="24" thickBot="1" x14ac:dyDescent="0.6">
      <c r="A468" s="58">
        <v>22</v>
      </c>
      <c r="B468" s="435"/>
      <c r="C468" s="33" t="s">
        <v>49</v>
      </c>
      <c r="D468" s="42" t="s">
        <v>17</v>
      </c>
      <c r="E468" s="373">
        <f>'[4]بيمه ایران '!$F$13</f>
        <v>54760.800000000003</v>
      </c>
    </row>
    <row r="469" spans="1:7" ht="25.5" thickTop="1" x14ac:dyDescent="0.45">
      <c r="A469" s="201">
        <v>1</v>
      </c>
      <c r="B469" s="446" t="s">
        <v>88</v>
      </c>
      <c r="C469" s="202" t="s">
        <v>27</v>
      </c>
      <c r="D469" s="203" t="s">
        <v>17</v>
      </c>
      <c r="E469" s="374">
        <f t="shared" ref="E469" si="15">E470+E471+E475+E476+E477+E478+E479</f>
        <v>676862</v>
      </c>
      <c r="F469" s="162"/>
      <c r="G469" s="330"/>
    </row>
    <row r="470" spans="1:7" ht="23.25" x14ac:dyDescent="0.45">
      <c r="A470" s="201">
        <f>A469+1</f>
        <v>2</v>
      </c>
      <c r="B470" s="446"/>
      <c r="C470" s="202" t="s">
        <v>28</v>
      </c>
      <c r="D470" s="203" t="s">
        <v>17</v>
      </c>
      <c r="E470" s="375">
        <f>'[4]بيمه  آسیا'!$E$10</f>
        <v>71646</v>
      </c>
      <c r="F470" s="361"/>
    </row>
    <row r="471" spans="1:7" ht="23.25" x14ac:dyDescent="0.45">
      <c r="A471" s="201">
        <v>3</v>
      </c>
      <c r="B471" s="446"/>
      <c r="C471" s="204" t="s">
        <v>29</v>
      </c>
      <c r="D471" s="203" t="s">
        <v>17</v>
      </c>
      <c r="E471" s="375">
        <f>E472+E473+E474</f>
        <v>400849</v>
      </c>
    </row>
    <row r="472" spans="1:7" ht="23.25" x14ac:dyDescent="0.45">
      <c r="A472" s="201">
        <f t="shared" ref="A472:A484" si="16">A471+1</f>
        <v>4</v>
      </c>
      <c r="B472" s="446"/>
      <c r="C472" s="205" t="s">
        <v>31</v>
      </c>
      <c r="D472" s="203" t="s">
        <v>17</v>
      </c>
      <c r="E472" s="375">
        <f>'[4]بيمه  آسیا'!$E$8</f>
        <v>37637</v>
      </c>
    </row>
    <row r="473" spans="1:7" ht="23.25" x14ac:dyDescent="0.45">
      <c r="A473" s="201">
        <f t="shared" si="16"/>
        <v>5</v>
      </c>
      <c r="B473" s="446"/>
      <c r="C473" s="205" t="s">
        <v>32</v>
      </c>
      <c r="D473" s="206" t="s">
        <v>17</v>
      </c>
      <c r="E473" s="375">
        <f>'[4]بيمه  آسیا'!$E$9</f>
        <v>291349</v>
      </c>
    </row>
    <row r="474" spans="1:7" ht="23.25" x14ac:dyDescent="0.45">
      <c r="A474" s="201">
        <f t="shared" si="16"/>
        <v>6</v>
      </c>
      <c r="B474" s="446"/>
      <c r="C474" s="207" t="s">
        <v>33</v>
      </c>
      <c r="D474" s="208" t="s">
        <v>17</v>
      </c>
      <c r="E474" s="375">
        <f>'[4]بيمه  آسیا'!$E$7</f>
        <v>71863</v>
      </c>
    </row>
    <row r="475" spans="1:7" ht="23.25" x14ac:dyDescent="0.55000000000000004">
      <c r="A475" s="209">
        <f t="shared" si="16"/>
        <v>7</v>
      </c>
      <c r="B475" s="446"/>
      <c r="C475" s="210" t="s">
        <v>34</v>
      </c>
      <c r="D475" s="203" t="s">
        <v>17</v>
      </c>
      <c r="E475" s="375">
        <f>'[4]بيمه  آسیا'!$E$5</f>
        <v>34744</v>
      </c>
    </row>
    <row r="476" spans="1:7" ht="23.25" x14ac:dyDescent="0.55000000000000004">
      <c r="A476" s="209">
        <f t="shared" si="16"/>
        <v>8</v>
      </c>
      <c r="B476" s="446"/>
      <c r="C476" s="210" t="s">
        <v>35</v>
      </c>
      <c r="D476" s="208" t="s">
        <v>17</v>
      </c>
      <c r="E476" s="375">
        <v>3504</v>
      </c>
    </row>
    <row r="477" spans="1:7" ht="23.25" x14ac:dyDescent="0.55000000000000004">
      <c r="A477" s="209">
        <f t="shared" si="16"/>
        <v>9</v>
      </c>
      <c r="B477" s="446"/>
      <c r="C477" s="210" t="s">
        <v>36</v>
      </c>
      <c r="D477" s="208" t="s">
        <v>17</v>
      </c>
      <c r="E477" s="375">
        <f>'[4]بيمه  آسیا'!$E$6</f>
        <v>20995</v>
      </c>
    </row>
    <row r="478" spans="1:7" ht="23.25" x14ac:dyDescent="0.55000000000000004">
      <c r="A478" s="209">
        <f t="shared" si="16"/>
        <v>10</v>
      </c>
      <c r="B478" s="446"/>
      <c r="C478" s="211" t="s">
        <v>37</v>
      </c>
      <c r="D478" s="203" t="s">
        <v>17</v>
      </c>
      <c r="E478" s="375">
        <f>'[4]بيمه  آسیا'!$E$12</f>
        <v>111362</v>
      </c>
    </row>
    <row r="479" spans="1:7" ht="23.25" x14ac:dyDescent="0.55000000000000004">
      <c r="A479" s="209">
        <f t="shared" si="16"/>
        <v>11</v>
      </c>
      <c r="B479" s="446"/>
      <c r="C479" s="211" t="s">
        <v>38</v>
      </c>
      <c r="D479" s="203" t="s">
        <v>17</v>
      </c>
      <c r="E479" s="376">
        <f>'[4]بيمه  آسیا'!$E$13</f>
        <v>33762</v>
      </c>
    </row>
    <row r="480" spans="1:7" ht="24.75" x14ac:dyDescent="0.55000000000000004">
      <c r="A480" s="209">
        <f t="shared" si="16"/>
        <v>12</v>
      </c>
      <c r="B480" s="446"/>
      <c r="C480" s="211" t="s">
        <v>39</v>
      </c>
      <c r="D480" s="208" t="s">
        <v>17</v>
      </c>
      <c r="E480" s="377">
        <f t="shared" ref="E480" si="17">E481+E482+E486+E487+E488+E489+E490</f>
        <v>284323</v>
      </c>
      <c r="F480" s="162"/>
      <c r="G480" s="330"/>
    </row>
    <row r="481" spans="1:7" ht="23.25" x14ac:dyDescent="0.55000000000000004">
      <c r="A481" s="209">
        <f t="shared" si="16"/>
        <v>13</v>
      </c>
      <c r="B481" s="446"/>
      <c r="C481" s="211" t="s">
        <v>40</v>
      </c>
      <c r="D481" s="203" t="s">
        <v>17</v>
      </c>
      <c r="E481" s="375">
        <f>'[4]بيمه  آسیا'!$F$10</f>
        <v>11934</v>
      </c>
    </row>
    <row r="482" spans="1:7" ht="23.25" x14ac:dyDescent="0.55000000000000004">
      <c r="A482" s="209">
        <f t="shared" si="16"/>
        <v>14</v>
      </c>
      <c r="B482" s="446"/>
      <c r="C482" s="211" t="s">
        <v>41</v>
      </c>
      <c r="D482" s="203" t="s">
        <v>17</v>
      </c>
      <c r="E482" s="375">
        <f>E483+E484+E485</f>
        <v>160492</v>
      </c>
    </row>
    <row r="483" spans="1:7" ht="23.25" x14ac:dyDescent="0.55000000000000004">
      <c r="A483" s="209">
        <f t="shared" si="16"/>
        <v>15</v>
      </c>
      <c r="B483" s="446"/>
      <c r="C483" s="205" t="s">
        <v>42</v>
      </c>
      <c r="D483" s="203" t="s">
        <v>17</v>
      </c>
      <c r="E483" s="375">
        <f>'[4]بيمه  آسیا'!$F$8</f>
        <v>17028</v>
      </c>
    </row>
    <row r="484" spans="1:7" ht="23.25" x14ac:dyDescent="0.55000000000000004">
      <c r="A484" s="209">
        <f t="shared" si="16"/>
        <v>16</v>
      </c>
      <c r="B484" s="446"/>
      <c r="C484" s="205" t="s">
        <v>43</v>
      </c>
      <c r="D484" s="203" t="s">
        <v>17</v>
      </c>
      <c r="E484" s="375">
        <f>'[4]بيمه  آسیا'!$F$9</f>
        <v>107913</v>
      </c>
    </row>
    <row r="485" spans="1:7" ht="23.25" x14ac:dyDescent="0.55000000000000004">
      <c r="A485" s="209">
        <v>17</v>
      </c>
      <c r="B485" s="446"/>
      <c r="C485" s="207" t="s">
        <v>44</v>
      </c>
      <c r="D485" s="203" t="s">
        <v>17</v>
      </c>
      <c r="E485" s="375">
        <f>'[4]بيمه  آسیا'!$F$7</f>
        <v>35551</v>
      </c>
    </row>
    <row r="486" spans="1:7" ht="23.25" x14ac:dyDescent="0.55000000000000004">
      <c r="A486" s="209">
        <v>18</v>
      </c>
      <c r="B486" s="446"/>
      <c r="C486" s="211" t="s">
        <v>45</v>
      </c>
      <c r="D486" s="203" t="s">
        <v>17</v>
      </c>
      <c r="E486" s="375">
        <f>'[4]بيمه  آسیا'!$F$5</f>
        <v>19397</v>
      </c>
    </row>
    <row r="487" spans="1:7" ht="23.25" x14ac:dyDescent="0.55000000000000004">
      <c r="A487" s="209">
        <v>19</v>
      </c>
      <c r="B487" s="446"/>
      <c r="C487" s="211" t="s">
        <v>46</v>
      </c>
      <c r="D487" s="203" t="s">
        <v>17</v>
      </c>
      <c r="E487" s="375">
        <f>'[4]بيمه  آسیا'!$F$11</f>
        <v>298</v>
      </c>
    </row>
    <row r="488" spans="1:7" ht="23.25" x14ac:dyDescent="0.55000000000000004">
      <c r="A488" s="209">
        <v>20</v>
      </c>
      <c r="B488" s="446"/>
      <c r="C488" s="211" t="s">
        <v>47</v>
      </c>
      <c r="D488" s="203" t="s">
        <v>17</v>
      </c>
      <c r="E488" s="375">
        <f>'[4]بيمه  آسیا'!$F$6</f>
        <v>2191</v>
      </c>
    </row>
    <row r="489" spans="1:7" ht="23.25" x14ac:dyDescent="0.55000000000000004">
      <c r="A489" s="209">
        <v>21</v>
      </c>
      <c r="B489" s="446"/>
      <c r="C489" s="210" t="s">
        <v>48</v>
      </c>
      <c r="D489" s="203" t="s">
        <v>17</v>
      </c>
      <c r="E489" s="375">
        <f>'[4]بيمه  آسیا'!$F$12</f>
        <v>80767</v>
      </c>
    </row>
    <row r="490" spans="1:7" ht="24" thickBot="1" x14ac:dyDescent="0.6">
      <c r="A490" s="209">
        <v>22</v>
      </c>
      <c r="B490" s="447"/>
      <c r="C490" s="212" t="s">
        <v>49</v>
      </c>
      <c r="D490" s="213" t="s">
        <v>17</v>
      </c>
      <c r="E490" s="378">
        <f>'[4]بيمه  آسیا'!$F$13</f>
        <v>9244</v>
      </c>
    </row>
    <row r="491" spans="1:7" ht="24" thickTop="1" x14ac:dyDescent="0.45">
      <c r="A491" s="188">
        <v>1</v>
      </c>
      <c r="B491" s="443" t="s">
        <v>74</v>
      </c>
      <c r="C491" s="189" t="s">
        <v>27</v>
      </c>
      <c r="D491" s="190" t="s">
        <v>17</v>
      </c>
      <c r="E491" s="379">
        <f t="shared" ref="E491:E513" si="18">E492+E493+E497+E498+E499+E500+E501</f>
        <v>302951.89999999997</v>
      </c>
      <c r="F491" s="162"/>
      <c r="G491" s="330"/>
    </row>
    <row r="492" spans="1:7" ht="23.25" x14ac:dyDescent="0.45">
      <c r="A492" s="188">
        <f>A491+1</f>
        <v>2</v>
      </c>
      <c r="B492" s="443"/>
      <c r="C492" s="189" t="s">
        <v>28</v>
      </c>
      <c r="D492" s="190" t="s">
        <v>17</v>
      </c>
      <c r="E492" s="379">
        <f>'[4]بيمه دانا کل'!$E$10</f>
        <v>44100.9</v>
      </c>
    </row>
    <row r="493" spans="1:7" ht="23.25" x14ac:dyDescent="0.45">
      <c r="A493" s="188">
        <v>3</v>
      </c>
      <c r="B493" s="443"/>
      <c r="C493" s="191" t="s">
        <v>29</v>
      </c>
      <c r="D493" s="190" t="s">
        <v>17</v>
      </c>
      <c r="E493" s="379">
        <f t="shared" ref="E493" si="19">E494+E495+E496</f>
        <v>208240.30000000002</v>
      </c>
    </row>
    <row r="494" spans="1:7" ht="23.25" x14ac:dyDescent="0.45">
      <c r="A494" s="188">
        <f t="shared" ref="A494:A506" si="20">A493+1</f>
        <v>4</v>
      </c>
      <c r="B494" s="443"/>
      <c r="C494" s="192" t="s">
        <v>31</v>
      </c>
      <c r="D494" s="190" t="s">
        <v>17</v>
      </c>
      <c r="E494" s="380">
        <f>'[4]بيمه دانا کل'!$E$8</f>
        <v>21043.7</v>
      </c>
    </row>
    <row r="495" spans="1:7" ht="23.25" x14ac:dyDescent="0.45">
      <c r="A495" s="188">
        <f t="shared" si="20"/>
        <v>5</v>
      </c>
      <c r="B495" s="443"/>
      <c r="C495" s="192" t="s">
        <v>32</v>
      </c>
      <c r="D495" s="193" t="s">
        <v>17</v>
      </c>
      <c r="E495" s="379">
        <f>'[4]بيمه دانا کل'!$E$9</f>
        <v>161695.5</v>
      </c>
    </row>
    <row r="496" spans="1:7" ht="23.25" x14ac:dyDescent="0.45">
      <c r="A496" s="188">
        <f t="shared" si="20"/>
        <v>6</v>
      </c>
      <c r="B496" s="443"/>
      <c r="C496" s="194" t="s">
        <v>33</v>
      </c>
      <c r="D496" s="195" t="s">
        <v>17</v>
      </c>
      <c r="E496" s="380">
        <f>'[4]بيمه دانا کل'!$E$7</f>
        <v>25501.1</v>
      </c>
    </row>
    <row r="497" spans="1:7" ht="23.25" x14ac:dyDescent="0.55000000000000004">
      <c r="A497" s="196">
        <f t="shared" si="20"/>
        <v>7</v>
      </c>
      <c r="B497" s="443"/>
      <c r="C497" s="197" t="s">
        <v>34</v>
      </c>
      <c r="D497" s="190" t="s">
        <v>17</v>
      </c>
      <c r="E497" s="381">
        <f>'[4]بيمه دانا کل'!$E$5</f>
        <v>9592.2999999999993</v>
      </c>
    </row>
    <row r="498" spans="1:7" ht="23.25" x14ac:dyDescent="0.55000000000000004">
      <c r="A498" s="196">
        <f t="shared" si="20"/>
        <v>8</v>
      </c>
      <c r="B498" s="443"/>
      <c r="C498" s="197" t="s">
        <v>35</v>
      </c>
      <c r="D498" s="195" t="s">
        <v>17</v>
      </c>
      <c r="E498" s="380">
        <f>'[4]بيمه دانا کل'!$E$11</f>
        <v>1920.2</v>
      </c>
    </row>
    <row r="499" spans="1:7" ht="23.25" x14ac:dyDescent="0.55000000000000004">
      <c r="A499" s="196">
        <f t="shared" si="20"/>
        <v>9</v>
      </c>
      <c r="B499" s="443"/>
      <c r="C499" s="197" t="s">
        <v>36</v>
      </c>
      <c r="D499" s="195" t="s">
        <v>17</v>
      </c>
      <c r="E499" s="380">
        <f>'[4]بيمه دانا کل'!$E$6</f>
        <v>3464.6</v>
      </c>
    </row>
    <row r="500" spans="1:7" ht="23.25" x14ac:dyDescent="0.55000000000000004">
      <c r="A500" s="196">
        <f t="shared" si="20"/>
        <v>10</v>
      </c>
      <c r="B500" s="443"/>
      <c r="C500" s="198" t="s">
        <v>37</v>
      </c>
      <c r="D500" s="190" t="s">
        <v>17</v>
      </c>
      <c r="E500" s="381">
        <f>'[4]بيمه دانا کل'!$E$12</f>
        <v>18891.800000000003</v>
      </c>
    </row>
    <row r="501" spans="1:7" ht="23.25" x14ac:dyDescent="0.55000000000000004">
      <c r="A501" s="196">
        <f t="shared" si="20"/>
        <v>11</v>
      </c>
      <c r="B501" s="443"/>
      <c r="C501" s="198" t="s">
        <v>38</v>
      </c>
      <c r="D501" s="190" t="s">
        <v>17</v>
      </c>
      <c r="E501" s="381">
        <f>'[4]بيمه دانا کل'!$E$13</f>
        <v>16741.8</v>
      </c>
    </row>
    <row r="502" spans="1:7" ht="23.25" x14ac:dyDescent="0.55000000000000004">
      <c r="A502" s="196">
        <f t="shared" si="20"/>
        <v>12</v>
      </c>
      <c r="B502" s="443"/>
      <c r="C502" s="198" t="s">
        <v>39</v>
      </c>
      <c r="D502" s="195" t="s">
        <v>17</v>
      </c>
      <c r="E502" s="381">
        <f t="shared" ref="E502:E524" si="21">E503+E504+E508+E509+E510+E511+E512</f>
        <v>179644.62999999995</v>
      </c>
      <c r="F502" s="162"/>
      <c r="G502" s="330"/>
    </row>
    <row r="503" spans="1:7" ht="23.25" x14ac:dyDescent="0.55000000000000004">
      <c r="A503" s="196">
        <f t="shared" si="20"/>
        <v>13</v>
      </c>
      <c r="B503" s="443"/>
      <c r="C503" s="198" t="s">
        <v>40</v>
      </c>
      <c r="D503" s="190" t="s">
        <v>17</v>
      </c>
      <c r="E503" s="381">
        <f>'[4]بيمه دانا کل'!$F$10</f>
        <v>7842.3</v>
      </c>
    </row>
    <row r="504" spans="1:7" ht="23.25" x14ac:dyDescent="0.55000000000000004">
      <c r="A504" s="196">
        <f t="shared" si="20"/>
        <v>14</v>
      </c>
      <c r="B504" s="443"/>
      <c r="C504" s="198" t="s">
        <v>41</v>
      </c>
      <c r="D504" s="190" t="s">
        <v>17</v>
      </c>
      <c r="E504" s="381">
        <f t="shared" ref="E504" si="22">E505+E506+E507</f>
        <v>107204.37999999998</v>
      </c>
    </row>
    <row r="505" spans="1:7" ht="23.25" x14ac:dyDescent="0.55000000000000004">
      <c r="A505" s="196">
        <f t="shared" si="20"/>
        <v>15</v>
      </c>
      <c r="B505" s="443"/>
      <c r="C505" s="192" t="s">
        <v>42</v>
      </c>
      <c r="D505" s="190" t="s">
        <v>17</v>
      </c>
      <c r="E505" s="381">
        <f>'[4]بيمه دانا کل'!$F$8</f>
        <v>8015.4</v>
      </c>
    </row>
    <row r="506" spans="1:7" ht="23.25" x14ac:dyDescent="0.55000000000000004">
      <c r="A506" s="196">
        <f t="shared" si="20"/>
        <v>16</v>
      </c>
      <c r="B506" s="443"/>
      <c r="C506" s="192" t="s">
        <v>43</v>
      </c>
      <c r="D506" s="190" t="s">
        <v>17</v>
      </c>
      <c r="E506" s="381">
        <f>'[4]بيمه دانا کل'!$F$9</f>
        <v>88454.37999999999</v>
      </c>
    </row>
    <row r="507" spans="1:7" ht="23.25" x14ac:dyDescent="0.55000000000000004">
      <c r="A507" s="196">
        <v>17</v>
      </c>
      <c r="B507" s="443"/>
      <c r="C507" s="194" t="s">
        <v>44</v>
      </c>
      <c r="D507" s="190" t="s">
        <v>17</v>
      </c>
      <c r="E507" s="381">
        <f>'[4]بيمه دانا کل'!$F$7</f>
        <v>10734.599999999999</v>
      </c>
    </row>
    <row r="508" spans="1:7" ht="23.25" x14ac:dyDescent="0.55000000000000004">
      <c r="A508" s="196">
        <v>18</v>
      </c>
      <c r="B508" s="443"/>
      <c r="C508" s="198" t="s">
        <v>45</v>
      </c>
      <c r="D508" s="190" t="s">
        <v>17</v>
      </c>
      <c r="E508" s="381">
        <f>'[4]بيمه دانا کل'!$F$5</f>
        <v>1769.25</v>
      </c>
    </row>
    <row r="509" spans="1:7" ht="23.25" x14ac:dyDescent="0.55000000000000004">
      <c r="A509" s="196">
        <v>19</v>
      </c>
      <c r="B509" s="443"/>
      <c r="C509" s="198" t="s">
        <v>46</v>
      </c>
      <c r="D509" s="190" t="s">
        <v>17</v>
      </c>
      <c r="E509" s="381">
        <f>'[4]بيمه دانا کل'!$F$11</f>
        <v>135.39999999999998</v>
      </c>
    </row>
    <row r="510" spans="1:7" ht="23.25" x14ac:dyDescent="0.55000000000000004">
      <c r="A510" s="196">
        <v>20</v>
      </c>
      <c r="B510" s="443"/>
      <c r="C510" s="198" t="s">
        <v>47</v>
      </c>
      <c r="D510" s="190" t="s">
        <v>17</v>
      </c>
      <c r="E510" s="381">
        <f>'[4]بيمه دانا کل'!$F$6</f>
        <v>101.7</v>
      </c>
    </row>
    <row r="511" spans="1:7" ht="23.25" x14ac:dyDescent="0.55000000000000004">
      <c r="A511" s="196">
        <v>21</v>
      </c>
      <c r="B511" s="443"/>
      <c r="C511" s="197" t="s">
        <v>48</v>
      </c>
      <c r="D511" s="190" t="s">
        <v>17</v>
      </c>
      <c r="E511" s="381">
        <f>'[4]بيمه دانا کل'!$F$12</f>
        <v>58732.799999999996</v>
      </c>
    </row>
    <row r="512" spans="1:7" ht="24" thickBot="1" x14ac:dyDescent="0.6">
      <c r="A512" s="196">
        <v>22</v>
      </c>
      <c r="B512" s="444"/>
      <c r="C512" s="199" t="s">
        <v>49</v>
      </c>
      <c r="D512" s="200" t="s">
        <v>17</v>
      </c>
      <c r="E512" s="382">
        <f>'[4]بيمه دانا کل'!$F$13</f>
        <v>3858.8</v>
      </c>
    </row>
    <row r="513" spans="1:7" ht="25.5" thickTop="1" x14ac:dyDescent="0.45">
      <c r="A513" s="60">
        <v>1</v>
      </c>
      <c r="B513" s="432" t="s">
        <v>73</v>
      </c>
      <c r="C513" s="59" t="s">
        <v>27</v>
      </c>
      <c r="D513" s="43" t="s">
        <v>17</v>
      </c>
      <c r="E513" s="383">
        <f t="shared" si="18"/>
        <v>193626.75000000003</v>
      </c>
      <c r="F513" s="162"/>
      <c r="G513" s="330"/>
    </row>
    <row r="514" spans="1:7" ht="23.25" x14ac:dyDescent="0.45">
      <c r="A514" s="60">
        <f>A513+1</f>
        <v>2</v>
      </c>
      <c r="B514" s="432"/>
      <c r="C514" s="59" t="s">
        <v>28</v>
      </c>
      <c r="D514" s="43" t="s">
        <v>17</v>
      </c>
      <c r="E514" s="384">
        <f>'[4]بيمه البرز کل'!$E$10</f>
        <v>16660</v>
      </c>
    </row>
    <row r="515" spans="1:7" ht="23.25" x14ac:dyDescent="0.45">
      <c r="A515" s="60">
        <v>3</v>
      </c>
      <c r="B515" s="432"/>
      <c r="C515" s="61" t="s">
        <v>29</v>
      </c>
      <c r="D515" s="43" t="s">
        <v>17</v>
      </c>
      <c r="E515" s="384">
        <f t="shared" ref="E515" si="23">E516+E517+E518</f>
        <v>120289.9</v>
      </c>
    </row>
    <row r="516" spans="1:7" ht="23.25" x14ac:dyDescent="0.45">
      <c r="A516" s="60">
        <f t="shared" ref="A516:A528" si="24">A515+1</f>
        <v>4</v>
      </c>
      <c r="B516" s="432"/>
      <c r="C516" s="34" t="s">
        <v>31</v>
      </c>
      <c r="D516" s="43" t="s">
        <v>17</v>
      </c>
      <c r="E516" s="385">
        <f>'[4]بيمه البرز کل'!$E$8</f>
        <v>11103.8</v>
      </c>
    </row>
    <row r="517" spans="1:7" ht="23.25" x14ac:dyDescent="0.45">
      <c r="A517" s="60">
        <f t="shared" si="24"/>
        <v>5</v>
      </c>
      <c r="B517" s="432"/>
      <c r="C517" s="34" t="s">
        <v>32</v>
      </c>
      <c r="D517" s="62" t="s">
        <v>17</v>
      </c>
      <c r="E517" s="384">
        <f>'[4]بيمه البرز کل'!$E$9</f>
        <v>85202.9</v>
      </c>
    </row>
    <row r="518" spans="1:7" ht="23.25" x14ac:dyDescent="0.45">
      <c r="A518" s="60">
        <f t="shared" si="24"/>
        <v>6</v>
      </c>
      <c r="B518" s="432"/>
      <c r="C518" s="63" t="s">
        <v>33</v>
      </c>
      <c r="D518" s="64" t="s">
        <v>17</v>
      </c>
      <c r="E518" s="385">
        <f>'[4]بيمه البرز کل'!$E$7</f>
        <v>23983.200000000001</v>
      </c>
    </row>
    <row r="519" spans="1:7" ht="23.25" x14ac:dyDescent="0.55000000000000004">
      <c r="A519" s="66">
        <f t="shared" si="24"/>
        <v>7</v>
      </c>
      <c r="B519" s="432"/>
      <c r="C519" s="65" t="s">
        <v>34</v>
      </c>
      <c r="D519" s="43" t="s">
        <v>17</v>
      </c>
      <c r="E519" s="386">
        <f>'[4]بيمه البرز کل'!$E$5</f>
        <v>25386.400000000001</v>
      </c>
    </row>
    <row r="520" spans="1:7" ht="23.25" x14ac:dyDescent="0.55000000000000004">
      <c r="A520" s="66">
        <f t="shared" si="24"/>
        <v>8</v>
      </c>
      <c r="B520" s="432"/>
      <c r="C520" s="65" t="s">
        <v>35</v>
      </c>
      <c r="D520" s="64" t="s">
        <v>17</v>
      </c>
      <c r="E520" s="385">
        <f>'[4]بيمه البرز کل'!$E$11</f>
        <v>641.20000000000005</v>
      </c>
    </row>
    <row r="521" spans="1:7" ht="23.25" x14ac:dyDescent="0.55000000000000004">
      <c r="A521" s="66">
        <f t="shared" si="24"/>
        <v>9</v>
      </c>
      <c r="B521" s="432"/>
      <c r="C521" s="65" t="s">
        <v>36</v>
      </c>
      <c r="D521" s="64" t="s">
        <v>17</v>
      </c>
      <c r="E521" s="385">
        <f>'[4]بيمه البرز کل'!$E$6</f>
        <v>2495.1</v>
      </c>
    </row>
    <row r="522" spans="1:7" ht="23.25" x14ac:dyDescent="0.55000000000000004">
      <c r="A522" s="66">
        <f t="shared" si="24"/>
        <v>10</v>
      </c>
      <c r="B522" s="432"/>
      <c r="C522" s="35" t="s">
        <v>37</v>
      </c>
      <c r="D522" s="43" t="s">
        <v>17</v>
      </c>
      <c r="E522" s="386">
        <f>'[4]بيمه البرز کل'!$E$12</f>
        <v>10805.7</v>
      </c>
    </row>
    <row r="523" spans="1:7" ht="23.25" x14ac:dyDescent="0.55000000000000004">
      <c r="A523" s="66">
        <f t="shared" si="24"/>
        <v>11</v>
      </c>
      <c r="B523" s="432"/>
      <c r="C523" s="35" t="s">
        <v>38</v>
      </c>
      <c r="D523" s="43" t="s">
        <v>17</v>
      </c>
      <c r="E523" s="386">
        <f>'[4]بيمه البرز کل'!$E$13</f>
        <v>17348.45</v>
      </c>
    </row>
    <row r="524" spans="1:7" ht="24.75" x14ac:dyDescent="0.55000000000000004">
      <c r="A524" s="66">
        <f t="shared" si="24"/>
        <v>12</v>
      </c>
      <c r="B524" s="432"/>
      <c r="C524" s="35" t="s">
        <v>39</v>
      </c>
      <c r="D524" s="64" t="s">
        <v>17</v>
      </c>
      <c r="E524" s="387">
        <f t="shared" si="21"/>
        <v>83362.5</v>
      </c>
      <c r="F524" s="162"/>
      <c r="G524" s="330"/>
    </row>
    <row r="525" spans="1:7" ht="23.25" x14ac:dyDescent="0.55000000000000004">
      <c r="A525" s="66">
        <f t="shared" si="24"/>
        <v>13</v>
      </c>
      <c r="B525" s="432"/>
      <c r="C525" s="35" t="s">
        <v>40</v>
      </c>
      <c r="D525" s="43" t="s">
        <v>17</v>
      </c>
      <c r="E525" s="386">
        <f>'[4]بيمه البرز کل'!$F$10</f>
        <v>446</v>
      </c>
    </row>
    <row r="526" spans="1:7" ht="23.25" x14ac:dyDescent="0.55000000000000004">
      <c r="A526" s="66">
        <f t="shared" si="24"/>
        <v>14</v>
      </c>
      <c r="B526" s="432"/>
      <c r="C526" s="35" t="s">
        <v>41</v>
      </c>
      <c r="D526" s="43" t="s">
        <v>17</v>
      </c>
      <c r="E526" s="386">
        <f t="shared" ref="E526" si="25">E527+E528+E529</f>
        <v>39638.600000000006</v>
      </c>
    </row>
    <row r="527" spans="1:7" ht="23.25" x14ac:dyDescent="0.55000000000000004">
      <c r="A527" s="66">
        <f t="shared" si="24"/>
        <v>15</v>
      </c>
      <c r="B527" s="432"/>
      <c r="C527" s="34" t="s">
        <v>42</v>
      </c>
      <c r="D527" s="43" t="s">
        <v>17</v>
      </c>
      <c r="E527" s="386">
        <f>'[4]بيمه البرز کل'!$F$8</f>
        <v>1499.9</v>
      </c>
    </row>
    <row r="528" spans="1:7" ht="23.25" x14ac:dyDescent="0.55000000000000004">
      <c r="A528" s="66">
        <f t="shared" si="24"/>
        <v>16</v>
      </c>
      <c r="B528" s="432"/>
      <c r="C528" s="34" t="s">
        <v>43</v>
      </c>
      <c r="D528" s="43" t="s">
        <v>17</v>
      </c>
      <c r="E528" s="386">
        <f>'[4]بيمه البرز کل'!$F$9</f>
        <v>22482</v>
      </c>
    </row>
    <row r="529" spans="1:5" ht="23.25" x14ac:dyDescent="0.55000000000000004">
      <c r="A529" s="66">
        <v>17</v>
      </c>
      <c r="B529" s="432"/>
      <c r="C529" s="63" t="s">
        <v>44</v>
      </c>
      <c r="D529" s="43" t="s">
        <v>17</v>
      </c>
      <c r="E529" s="386">
        <f>'[4]بيمه البرز کل'!$F$7</f>
        <v>15656.7</v>
      </c>
    </row>
    <row r="530" spans="1:5" ht="23.25" x14ac:dyDescent="0.55000000000000004">
      <c r="A530" s="66">
        <v>18</v>
      </c>
      <c r="B530" s="432"/>
      <c r="C530" s="35" t="s">
        <v>45</v>
      </c>
      <c r="D530" s="43" t="s">
        <v>17</v>
      </c>
      <c r="E530" s="386">
        <f>'[4]بيمه البرز کل'!$F$5</f>
        <v>6264.2</v>
      </c>
    </row>
    <row r="531" spans="1:5" ht="23.25" x14ac:dyDescent="0.55000000000000004">
      <c r="A531" s="66">
        <v>19</v>
      </c>
      <c r="B531" s="432"/>
      <c r="C531" s="35" t="s">
        <v>46</v>
      </c>
      <c r="D531" s="43" t="s">
        <v>17</v>
      </c>
      <c r="E531" s="386">
        <f>'[4]بيمه البرز کل'!$F$11</f>
        <v>35</v>
      </c>
    </row>
    <row r="532" spans="1:5" ht="23.25" x14ac:dyDescent="0.55000000000000004">
      <c r="A532" s="66">
        <v>20</v>
      </c>
      <c r="B532" s="432"/>
      <c r="C532" s="35" t="s">
        <v>47</v>
      </c>
      <c r="D532" s="43" t="s">
        <v>17</v>
      </c>
      <c r="E532" s="386">
        <f>'[4]بيمه البرز کل'!$F$6</f>
        <v>940.7</v>
      </c>
    </row>
    <row r="533" spans="1:5" ht="23.25" x14ac:dyDescent="0.55000000000000004">
      <c r="A533" s="66">
        <v>21</v>
      </c>
      <c r="B533" s="432"/>
      <c r="C533" s="65" t="s">
        <v>48</v>
      </c>
      <c r="D533" s="43" t="s">
        <v>17</v>
      </c>
      <c r="E533" s="386">
        <f>'[4]بيمه البرز کل'!$F$12</f>
        <v>30518.7</v>
      </c>
    </row>
    <row r="534" spans="1:5" ht="24" thickBot="1" x14ac:dyDescent="0.6">
      <c r="A534" s="67">
        <v>22</v>
      </c>
      <c r="B534" s="432"/>
      <c r="C534" s="36" t="s">
        <v>49</v>
      </c>
      <c r="D534" s="44" t="s">
        <v>17</v>
      </c>
      <c r="E534" s="388">
        <f>'[4]بيمه البرز کل'!$F$13</f>
        <v>5519.3</v>
      </c>
    </row>
    <row r="535" spans="1:5" ht="55.5" customHeight="1" thickTop="1" x14ac:dyDescent="0.5">
      <c r="A535" s="488" t="s">
        <v>282</v>
      </c>
      <c r="B535" s="488"/>
      <c r="C535" s="488"/>
      <c r="D535" s="488"/>
      <c r="E535" s="488"/>
    </row>
    <row r="549" spans="5:5" x14ac:dyDescent="0.25">
      <c r="E549" s="369"/>
    </row>
  </sheetData>
  <mergeCells count="42">
    <mergeCell ref="A535:E535"/>
    <mergeCell ref="A1:E1"/>
    <mergeCell ref="A247:E247"/>
    <mergeCell ref="A2:E2"/>
    <mergeCell ref="A113:F113"/>
    <mergeCell ref="B117:D117"/>
    <mergeCell ref="A116:E116"/>
    <mergeCell ref="B105:B108"/>
    <mergeCell ref="D119:F119"/>
    <mergeCell ref="B4:B19"/>
    <mergeCell ref="B20:B41"/>
    <mergeCell ref="B246:F246"/>
    <mergeCell ref="B281:B296"/>
    <mergeCell ref="B91:B104"/>
    <mergeCell ref="A43:A48"/>
    <mergeCell ref="A64:A69"/>
    <mergeCell ref="A57:A62"/>
    <mergeCell ref="A50:A55"/>
    <mergeCell ref="A70:A80"/>
    <mergeCell ref="A114:C114"/>
    <mergeCell ref="B249:B264"/>
    <mergeCell ref="B42:B69"/>
    <mergeCell ref="A81:A90"/>
    <mergeCell ref="B70:B90"/>
    <mergeCell ref="B109:B112"/>
    <mergeCell ref="B265:B280"/>
    <mergeCell ref="B245:C245"/>
    <mergeCell ref="A115:E115"/>
    <mergeCell ref="B513:B534"/>
    <mergeCell ref="B447:B468"/>
    <mergeCell ref="B297:B312"/>
    <mergeCell ref="B313:B328"/>
    <mergeCell ref="B425:B440"/>
    <mergeCell ref="B329:B344"/>
    <mergeCell ref="B491:B512"/>
    <mergeCell ref="B393:B408"/>
    <mergeCell ref="B409:B424"/>
    <mergeCell ref="B469:B490"/>
    <mergeCell ref="B345:B360"/>
    <mergeCell ref="B361:B376"/>
    <mergeCell ref="A445:E445"/>
    <mergeCell ref="B377:B392"/>
  </mergeCells>
  <phoneticPr fontId="2" type="noConversion"/>
  <printOptions horizontalCentered="1" verticalCentered="1"/>
  <pageMargins left="0" right="0" top="0.27559055118110237" bottom="0.19685039370078741" header="0.15748031496062992" footer="0.15748031496062992"/>
  <pageSetup paperSize="9" scale="65" orientation="portrait" r:id="rId1"/>
  <headerFooter alignWithMargins="0">
    <oddFooter>&amp;C&amp;"B Mitra,Italic"&amp;14وزارت امور اقتصادي و دارايي - معاونت امور اقتصادي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نماگرهاي استاني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jafarpour</dc:creator>
  <cp:lastModifiedBy>Ali Jafarpour</cp:lastModifiedBy>
  <cp:lastPrinted>2019-07-18T06:46:38Z</cp:lastPrinted>
  <dcterms:created xsi:type="dcterms:W3CDTF">2009-10-03T13:11:01Z</dcterms:created>
  <dcterms:modified xsi:type="dcterms:W3CDTF">2019-07-22T08:51:45Z</dcterms:modified>
</cp:coreProperties>
</file>